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5360" windowHeight="6690" tabRatio="954" activeTab="7"/>
  </bookViews>
  <sheets>
    <sheet name="计算" sheetId="391" r:id="rId1"/>
    <sheet name="赣锋锂业" sheetId="392" r:id="rId2"/>
    <sheet name="历史数据" sheetId="390" r:id="rId3"/>
    <sheet name="1" sheetId="1" r:id="rId4"/>
    <sheet name="2" sheetId="2" r:id="rId5"/>
    <sheet name="定投" sheetId="393" r:id="rId6"/>
    <sheet name="参数" sheetId="395" r:id="rId7"/>
    <sheet name="Sheet2" sheetId="394" r:id="rId8"/>
    <sheet name="Sheet4" sheetId="396" r:id="rId9"/>
  </sheets>
  <definedNames>
    <definedName name="_xlnm._FilterDatabase" localSheetId="3" hidden="1">'1'!$A$1:$P$3</definedName>
    <definedName name="_xlnm._FilterDatabase" localSheetId="4" hidden="1">'2'!$A$1:$K$11</definedName>
  </definedNames>
  <calcPr calcId="152511"/>
  <fileRecoveryPr autoRecover="0"/>
</workbook>
</file>

<file path=xl/calcChain.xml><?xml version="1.0" encoding="utf-8"?>
<calcChain xmlns="http://schemas.openxmlformats.org/spreadsheetml/2006/main">
  <c r="R5" i="1" l="1"/>
  <c r="S5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4" i="1"/>
  <c r="S4" i="1" s="1"/>
  <c r="R13" i="1" l="1"/>
  <c r="S13" i="1"/>
  <c r="G4" i="394"/>
  <c r="G5" i="394"/>
  <c r="G6" i="394"/>
  <c r="G7" i="394"/>
  <c r="G8" i="394"/>
  <c r="G9" i="394"/>
  <c r="G10" i="394"/>
  <c r="G11" i="394"/>
  <c r="G3" i="394"/>
  <c r="F3" i="394"/>
  <c r="H4" i="394" s="1"/>
  <c r="F4" i="394"/>
  <c r="H5" i="394" s="1"/>
  <c r="F5" i="394"/>
  <c r="H6" i="394" s="1"/>
  <c r="F6" i="394"/>
  <c r="H7" i="394" s="1"/>
  <c r="F7" i="394"/>
  <c r="H8" i="394" s="1"/>
  <c r="F8" i="394"/>
  <c r="H9" i="394" s="1"/>
  <c r="F9" i="394"/>
  <c r="H10" i="394" s="1"/>
  <c r="F10" i="394"/>
  <c r="H11" i="394" s="1"/>
  <c r="F2" i="394"/>
  <c r="H3" i="394" s="1"/>
  <c r="G12" i="394" l="1"/>
  <c r="S14" i="1"/>
  <c r="H12" i="394"/>
  <c r="D2" i="393"/>
  <c r="G2" i="393" s="1"/>
  <c r="H4" i="395"/>
  <c r="H5" i="395"/>
  <c r="H6" i="395"/>
  <c r="H7" i="395"/>
  <c r="H8" i="395"/>
  <c r="H9" i="395"/>
  <c r="H10" i="395"/>
  <c r="H11" i="395"/>
  <c r="H3" i="395"/>
  <c r="G3" i="395"/>
  <c r="G4" i="395"/>
  <c r="G5" i="395"/>
  <c r="G6" i="395"/>
  <c r="G7" i="395"/>
  <c r="G8" i="395"/>
  <c r="G9" i="395"/>
  <c r="G10" i="395"/>
  <c r="G11" i="395"/>
  <c r="G2" i="395"/>
  <c r="J35" i="393"/>
  <c r="J36" i="393" s="1"/>
  <c r="J37" i="393" s="1"/>
  <c r="J38" i="393" s="1"/>
  <c r="J39" i="393" s="1"/>
  <c r="J40" i="393" s="1"/>
  <c r="J41" i="393" s="1"/>
  <c r="J42" i="393" s="1"/>
  <c r="J43" i="393" s="1"/>
  <c r="J44" i="393" s="1"/>
  <c r="J45" i="393" s="1"/>
  <c r="J46" i="393" s="1"/>
  <c r="J47" i="393" s="1"/>
  <c r="J48" i="393" s="1"/>
  <c r="J49" i="393" s="1"/>
  <c r="J50" i="393" s="1"/>
  <c r="J51" i="393" s="1"/>
  <c r="J52" i="393" s="1"/>
  <c r="J53" i="393" s="1"/>
  <c r="J54" i="393" s="1"/>
  <c r="J55" i="393" s="1"/>
  <c r="J56" i="393" s="1"/>
  <c r="J57" i="393" s="1"/>
  <c r="J58" i="393" s="1"/>
  <c r="J59" i="393" s="1"/>
  <c r="J60" i="393" s="1"/>
  <c r="J61" i="393" s="1"/>
  <c r="J62" i="393" s="1"/>
  <c r="J63" i="393" s="1"/>
  <c r="J64" i="393" s="1"/>
  <c r="J65" i="393" s="1"/>
  <c r="J66" i="393" s="1"/>
  <c r="J67" i="393" s="1"/>
  <c r="J68" i="393" s="1"/>
  <c r="J69" i="393" s="1"/>
  <c r="J70" i="393" s="1"/>
  <c r="J71" i="393" s="1"/>
  <c r="J72" i="393" s="1"/>
  <c r="J73" i="393" s="1"/>
  <c r="J74" i="393" s="1"/>
  <c r="J75" i="393" s="1"/>
  <c r="J76" i="393" s="1"/>
  <c r="J77" i="393" s="1"/>
  <c r="J78" i="393" s="1"/>
  <c r="J79" i="393" s="1"/>
  <c r="J80" i="393" s="1"/>
  <c r="J81" i="393" s="1"/>
  <c r="J82" i="393" s="1"/>
  <c r="J83" i="393" s="1"/>
  <c r="J84" i="393" s="1"/>
  <c r="J85" i="393" s="1"/>
  <c r="J86" i="393" s="1"/>
  <c r="J87" i="393" s="1"/>
  <c r="J88" i="393" s="1"/>
  <c r="J89" i="393" s="1"/>
  <c r="J90" i="393" s="1"/>
  <c r="J91" i="393" s="1"/>
  <c r="J92" i="393" s="1"/>
  <c r="J93" i="393" s="1"/>
  <c r="J94" i="393" s="1"/>
  <c r="J95" i="393" s="1"/>
  <c r="J96" i="393" s="1"/>
  <c r="J97" i="393" s="1"/>
  <c r="J98" i="393" s="1"/>
  <c r="J99" i="393" s="1"/>
  <c r="J100" i="393" s="1"/>
  <c r="J101" i="393" s="1"/>
  <c r="J102" i="393" s="1"/>
  <c r="J103" i="393" s="1"/>
  <c r="J104" i="393" s="1"/>
  <c r="J105" i="393" s="1"/>
  <c r="J106" i="393" s="1"/>
  <c r="J107" i="393" s="1"/>
  <c r="J108" i="393" s="1"/>
  <c r="J109" i="393" s="1"/>
  <c r="J110" i="393" s="1"/>
  <c r="J111" i="393" s="1"/>
  <c r="J112" i="393" s="1"/>
  <c r="J113" i="393" s="1"/>
  <c r="J114" i="393" s="1"/>
  <c r="J115" i="393" s="1"/>
  <c r="J116" i="393" s="1"/>
  <c r="J117" i="393" s="1"/>
  <c r="J118" i="393" s="1"/>
  <c r="J119" i="393" s="1"/>
  <c r="J120" i="393" s="1"/>
  <c r="J121" i="393" s="1"/>
  <c r="J122" i="393" s="1"/>
  <c r="J123" i="393" s="1"/>
  <c r="J124" i="393" s="1"/>
  <c r="J125" i="393" s="1"/>
  <c r="J126" i="393" s="1"/>
  <c r="J127" i="393" s="1"/>
  <c r="J128" i="393" s="1"/>
  <c r="J129" i="393" s="1"/>
  <c r="J130" i="393" s="1"/>
  <c r="J131" i="393" s="1"/>
  <c r="J132" i="393" s="1"/>
  <c r="J133" i="393" s="1"/>
  <c r="J134" i="393" s="1"/>
  <c r="J135" i="393" s="1"/>
  <c r="J136" i="393" s="1"/>
  <c r="F2" i="393"/>
  <c r="F4" i="393"/>
  <c r="F5" i="393"/>
  <c r="F6" i="393"/>
  <c r="F7" i="393"/>
  <c r="F8" i="393"/>
  <c r="F9" i="393"/>
  <c r="F10" i="393"/>
  <c r="F11" i="393"/>
  <c r="F12" i="393"/>
  <c r="F13" i="393"/>
  <c r="F14" i="393"/>
  <c r="F15" i="393"/>
  <c r="F16" i="393"/>
  <c r="F17" i="393"/>
  <c r="F18" i="393"/>
  <c r="F19" i="393"/>
  <c r="F20" i="393"/>
  <c r="F21" i="393"/>
  <c r="F22" i="393"/>
  <c r="F23" i="393"/>
  <c r="F24" i="393"/>
  <c r="F25" i="393"/>
  <c r="F26" i="393"/>
  <c r="F27" i="393"/>
  <c r="F28" i="393"/>
  <c r="F29" i="393"/>
  <c r="F30" i="393"/>
  <c r="F31" i="393"/>
  <c r="F32" i="393"/>
  <c r="F33" i="393"/>
  <c r="F34" i="393"/>
  <c r="F35" i="393"/>
  <c r="H35" i="393" s="1"/>
  <c r="F36" i="393"/>
  <c r="F37" i="393"/>
  <c r="F38" i="393"/>
  <c r="F39" i="393"/>
  <c r="F40" i="393"/>
  <c r="F41" i="393"/>
  <c r="F42" i="393"/>
  <c r="F43" i="393"/>
  <c r="F44" i="393"/>
  <c r="F45" i="393"/>
  <c r="F46" i="393"/>
  <c r="F47" i="393"/>
  <c r="F48" i="393"/>
  <c r="F49" i="393"/>
  <c r="F50" i="393"/>
  <c r="F51" i="393"/>
  <c r="F52" i="393"/>
  <c r="F53" i="393"/>
  <c r="F54" i="393"/>
  <c r="F55" i="393"/>
  <c r="F56" i="393"/>
  <c r="F57" i="393"/>
  <c r="F58" i="393"/>
  <c r="F59" i="393"/>
  <c r="F60" i="393"/>
  <c r="F61" i="393"/>
  <c r="F62" i="393"/>
  <c r="F63" i="393"/>
  <c r="F64" i="393"/>
  <c r="F65" i="393"/>
  <c r="F66" i="393"/>
  <c r="F67" i="393"/>
  <c r="F68" i="393"/>
  <c r="F69" i="393"/>
  <c r="F70" i="393"/>
  <c r="F71" i="393"/>
  <c r="F72" i="393"/>
  <c r="F73" i="393"/>
  <c r="F74" i="393"/>
  <c r="F75" i="393"/>
  <c r="F76" i="393"/>
  <c r="F77" i="393"/>
  <c r="F78" i="393"/>
  <c r="F79" i="393"/>
  <c r="F80" i="393"/>
  <c r="F81" i="393"/>
  <c r="F82" i="393"/>
  <c r="F83" i="393"/>
  <c r="F84" i="393"/>
  <c r="F85" i="393"/>
  <c r="F86" i="393"/>
  <c r="F87" i="393"/>
  <c r="F88" i="393"/>
  <c r="F89" i="393"/>
  <c r="F90" i="393"/>
  <c r="F91" i="393"/>
  <c r="F92" i="393"/>
  <c r="F93" i="393"/>
  <c r="F94" i="393"/>
  <c r="F95" i="393"/>
  <c r="F96" i="393"/>
  <c r="F97" i="393"/>
  <c r="F98" i="393"/>
  <c r="F99" i="393"/>
  <c r="F100" i="393"/>
  <c r="F101" i="393"/>
  <c r="F102" i="393"/>
  <c r="F103" i="393"/>
  <c r="F104" i="393"/>
  <c r="F105" i="393"/>
  <c r="F106" i="393"/>
  <c r="F107" i="393"/>
  <c r="F108" i="393"/>
  <c r="F109" i="393"/>
  <c r="F110" i="393"/>
  <c r="F111" i="393"/>
  <c r="F112" i="393"/>
  <c r="F113" i="393"/>
  <c r="F114" i="393"/>
  <c r="F115" i="393"/>
  <c r="F116" i="393"/>
  <c r="F117" i="393"/>
  <c r="F118" i="393"/>
  <c r="F119" i="393"/>
  <c r="F120" i="393"/>
  <c r="F121" i="393"/>
  <c r="F122" i="393"/>
  <c r="F123" i="393"/>
  <c r="F124" i="393"/>
  <c r="F125" i="393"/>
  <c r="F126" i="393"/>
  <c r="F127" i="393"/>
  <c r="F128" i="393"/>
  <c r="F129" i="393"/>
  <c r="F130" i="393"/>
  <c r="F131" i="393"/>
  <c r="F132" i="393"/>
  <c r="F133" i="393"/>
  <c r="F134" i="393"/>
  <c r="F135" i="393"/>
  <c r="F136" i="393"/>
  <c r="F3" i="393"/>
  <c r="I11" i="395" l="1"/>
  <c r="I7" i="395"/>
  <c r="O35" i="393"/>
  <c r="I10" i="395"/>
  <c r="I6" i="395"/>
  <c r="I12" i="395"/>
  <c r="I3" i="395"/>
  <c r="I8" i="395"/>
  <c r="I9" i="395"/>
  <c r="I4" i="395"/>
  <c r="I5" i="395"/>
  <c r="K35" i="393"/>
  <c r="M35" i="393" s="1"/>
  <c r="H36" i="393"/>
  <c r="P35" i="393" l="1"/>
  <c r="O36" i="393"/>
  <c r="K36" i="393"/>
  <c r="M36" i="393" s="1"/>
  <c r="H37" i="393"/>
  <c r="P36" i="393" l="1"/>
  <c r="O37" i="393"/>
  <c r="H38" i="393"/>
  <c r="K37" i="393"/>
  <c r="M37" i="393" s="1"/>
  <c r="O38" i="393" l="1"/>
  <c r="P37" i="393"/>
  <c r="H39" i="393"/>
  <c r="K38" i="393"/>
  <c r="M38" i="393" s="1"/>
  <c r="P38" i="393" l="1"/>
  <c r="O39" i="393"/>
  <c r="H40" i="393"/>
  <c r="K39" i="393"/>
  <c r="M39" i="393" s="1"/>
  <c r="P39" i="393" l="1"/>
  <c r="O40" i="393"/>
  <c r="H41" i="393"/>
  <c r="K40" i="393"/>
  <c r="M40" i="393" s="1"/>
  <c r="P40" i="393" l="1"/>
  <c r="O41" i="393"/>
  <c r="H42" i="393"/>
  <c r="K41" i="393"/>
  <c r="M41" i="393" s="1"/>
  <c r="P41" i="393" l="1"/>
  <c r="O42" i="393"/>
  <c r="H43" i="393"/>
  <c r="K42" i="393"/>
  <c r="M42" i="393" s="1"/>
  <c r="O43" i="393" l="1"/>
  <c r="P42" i="393"/>
  <c r="H44" i="393"/>
  <c r="K43" i="393"/>
  <c r="M43" i="393" s="1"/>
  <c r="O44" i="393" l="1"/>
  <c r="P43" i="393"/>
  <c r="H45" i="393"/>
  <c r="K44" i="393"/>
  <c r="M44" i="393" s="1"/>
  <c r="O45" i="393" l="1"/>
  <c r="P44" i="393"/>
  <c r="H46" i="393"/>
  <c r="K45" i="393"/>
  <c r="M45" i="393" s="1"/>
  <c r="O46" i="393" l="1"/>
  <c r="P45" i="393"/>
  <c r="H47" i="393"/>
  <c r="K46" i="393"/>
  <c r="M46" i="393" s="1"/>
  <c r="J3" i="395" s="1"/>
  <c r="O47" i="393" l="1"/>
  <c r="P46" i="393"/>
  <c r="H48" i="393"/>
  <c r="K47" i="393"/>
  <c r="M47" i="393" s="1"/>
  <c r="O48" i="393" l="1"/>
  <c r="P47" i="393"/>
  <c r="H49" i="393"/>
  <c r="K48" i="393"/>
  <c r="M48" i="393" s="1"/>
  <c r="P48" i="393" l="1"/>
  <c r="O49" i="393"/>
  <c r="H50" i="393"/>
  <c r="K49" i="393"/>
  <c r="M49" i="393" s="1"/>
  <c r="O50" i="393" l="1"/>
  <c r="P49" i="393"/>
  <c r="H51" i="393"/>
  <c r="K50" i="393"/>
  <c r="M50" i="393" s="1"/>
  <c r="O51" i="393" l="1"/>
  <c r="P50" i="393"/>
  <c r="H52" i="393"/>
  <c r="K51" i="393"/>
  <c r="M51" i="393" s="1"/>
  <c r="P51" i="393" l="1"/>
  <c r="O52" i="393"/>
  <c r="H53" i="393"/>
  <c r="K52" i="393"/>
  <c r="M52" i="393" s="1"/>
  <c r="P52" i="393" l="1"/>
  <c r="O53" i="393"/>
  <c r="H54" i="393"/>
  <c r="K53" i="393"/>
  <c r="M53" i="393" s="1"/>
  <c r="O54" i="393" l="1"/>
  <c r="P53" i="393"/>
  <c r="H55" i="393"/>
  <c r="K54" i="393"/>
  <c r="M54" i="393" s="1"/>
  <c r="O55" i="393" l="1"/>
  <c r="P54" i="393"/>
  <c r="H56" i="393"/>
  <c r="K55" i="393"/>
  <c r="M55" i="393" s="1"/>
  <c r="O56" i="393" l="1"/>
  <c r="P55" i="393"/>
  <c r="H57" i="393"/>
  <c r="K56" i="393"/>
  <c r="M56" i="393" s="1"/>
  <c r="O57" i="393" l="1"/>
  <c r="P56" i="393"/>
  <c r="H58" i="393"/>
  <c r="K57" i="393"/>
  <c r="M57" i="393" s="1"/>
  <c r="O58" i="393" l="1"/>
  <c r="P57" i="393"/>
  <c r="H59" i="393"/>
  <c r="K58" i="393"/>
  <c r="M58" i="393" s="1"/>
  <c r="J4" i="395" s="1"/>
  <c r="P58" i="393" l="1"/>
  <c r="O59" i="393"/>
  <c r="H60" i="393"/>
  <c r="K59" i="393"/>
  <c r="M59" i="393" s="1"/>
  <c r="O60" i="393" l="1"/>
  <c r="P59" i="393"/>
  <c r="H61" i="393"/>
  <c r="K60" i="393"/>
  <c r="M60" i="393" s="1"/>
  <c r="P60" i="393" l="1"/>
  <c r="O61" i="393"/>
  <c r="H62" i="393"/>
  <c r="K61" i="393"/>
  <c r="M61" i="393" s="1"/>
  <c r="O62" i="393" l="1"/>
  <c r="P61" i="393"/>
  <c r="H63" i="393"/>
  <c r="K62" i="393"/>
  <c r="M62" i="393" s="1"/>
  <c r="P62" i="393" l="1"/>
  <c r="O63" i="393"/>
  <c r="H64" i="393"/>
  <c r="K63" i="393"/>
  <c r="M63" i="393" s="1"/>
  <c r="P63" i="393" l="1"/>
  <c r="O64" i="393"/>
  <c r="H65" i="393"/>
  <c r="K64" i="393"/>
  <c r="M64" i="393" s="1"/>
  <c r="O65" i="393" l="1"/>
  <c r="P64" i="393"/>
  <c r="H66" i="393"/>
  <c r="K65" i="393"/>
  <c r="M65" i="393" s="1"/>
  <c r="O66" i="393" l="1"/>
  <c r="P65" i="393"/>
  <c r="H67" i="393"/>
  <c r="K66" i="393"/>
  <c r="M66" i="393" s="1"/>
  <c r="O67" i="393" l="1"/>
  <c r="P66" i="393"/>
  <c r="H68" i="393"/>
  <c r="K67" i="393"/>
  <c r="M67" i="393" s="1"/>
  <c r="O68" i="393" l="1"/>
  <c r="P67" i="393"/>
  <c r="H69" i="393"/>
  <c r="K68" i="393"/>
  <c r="M68" i="393" s="1"/>
  <c r="O69" i="393" l="1"/>
  <c r="P68" i="393"/>
  <c r="H70" i="393"/>
  <c r="K69" i="393"/>
  <c r="M69" i="393" s="1"/>
  <c r="O70" i="393" l="1"/>
  <c r="P69" i="393"/>
  <c r="H71" i="393"/>
  <c r="K70" i="393"/>
  <c r="M70" i="393" s="1"/>
  <c r="J5" i="395" s="1"/>
  <c r="O71" i="393" l="1"/>
  <c r="P70" i="393"/>
  <c r="H72" i="393"/>
  <c r="K71" i="393"/>
  <c r="M71" i="393" s="1"/>
  <c r="O72" i="393" l="1"/>
  <c r="P71" i="393"/>
  <c r="H73" i="393"/>
  <c r="K72" i="393"/>
  <c r="M72" i="393" s="1"/>
  <c r="O73" i="393" l="1"/>
  <c r="P72" i="393"/>
  <c r="H74" i="393"/>
  <c r="K73" i="393"/>
  <c r="M73" i="393" s="1"/>
  <c r="O74" i="393" l="1"/>
  <c r="P73" i="393"/>
  <c r="H75" i="393"/>
  <c r="K74" i="393"/>
  <c r="M74" i="393" s="1"/>
  <c r="O75" i="393" l="1"/>
  <c r="P74" i="393"/>
  <c r="H76" i="393"/>
  <c r="K75" i="393"/>
  <c r="M75" i="393" s="1"/>
  <c r="O76" i="393" l="1"/>
  <c r="P75" i="393"/>
  <c r="H77" i="393"/>
  <c r="K76" i="393"/>
  <c r="M76" i="393" s="1"/>
  <c r="O77" i="393" l="1"/>
  <c r="P76" i="393"/>
  <c r="H78" i="393"/>
  <c r="K77" i="393"/>
  <c r="M77" i="393" s="1"/>
  <c r="O78" i="393" l="1"/>
  <c r="P77" i="393"/>
  <c r="H79" i="393"/>
  <c r="K78" i="393"/>
  <c r="M78" i="393" s="1"/>
  <c r="O79" i="393" l="1"/>
  <c r="P78" i="393"/>
  <c r="H80" i="393"/>
  <c r="K79" i="393"/>
  <c r="M79" i="393" s="1"/>
  <c r="O80" i="393" l="1"/>
  <c r="P79" i="393"/>
  <c r="H81" i="393"/>
  <c r="K80" i="393"/>
  <c r="M80" i="393" s="1"/>
  <c r="O81" i="393" l="1"/>
  <c r="P80" i="393"/>
  <c r="H82" i="393"/>
  <c r="K81" i="393"/>
  <c r="M81" i="393" s="1"/>
  <c r="O82" i="393" l="1"/>
  <c r="P81" i="393"/>
  <c r="H83" i="393"/>
  <c r="K82" i="393"/>
  <c r="M82" i="393" s="1"/>
  <c r="J6" i="395" s="1"/>
  <c r="O83" i="393" l="1"/>
  <c r="P82" i="393"/>
  <c r="H84" i="393"/>
  <c r="K83" i="393"/>
  <c r="M83" i="393" s="1"/>
  <c r="O84" i="393" l="1"/>
  <c r="P83" i="393"/>
  <c r="H85" i="393"/>
  <c r="K84" i="393"/>
  <c r="M84" i="393" s="1"/>
  <c r="O85" i="393" l="1"/>
  <c r="P84" i="393"/>
  <c r="H86" i="393"/>
  <c r="K85" i="393"/>
  <c r="M85" i="393" s="1"/>
  <c r="O86" i="393" l="1"/>
  <c r="P85" i="393"/>
  <c r="H87" i="393"/>
  <c r="K86" i="393"/>
  <c r="M86" i="393" s="1"/>
  <c r="O87" i="393" l="1"/>
  <c r="P86" i="393"/>
  <c r="H88" i="393"/>
  <c r="K87" i="393"/>
  <c r="M87" i="393" s="1"/>
  <c r="O88" i="393" l="1"/>
  <c r="P87" i="393"/>
  <c r="H89" i="393"/>
  <c r="K88" i="393"/>
  <c r="M88" i="393" s="1"/>
  <c r="O89" i="393" l="1"/>
  <c r="P88" i="393"/>
  <c r="H90" i="393"/>
  <c r="K89" i="393"/>
  <c r="M89" i="393" s="1"/>
  <c r="O90" i="393" l="1"/>
  <c r="P89" i="393"/>
  <c r="H91" i="393"/>
  <c r="K90" i="393"/>
  <c r="M90" i="393" s="1"/>
  <c r="O91" i="393" l="1"/>
  <c r="P90" i="393"/>
  <c r="H92" i="393"/>
  <c r="K91" i="393"/>
  <c r="M91" i="393" s="1"/>
  <c r="O92" i="393" l="1"/>
  <c r="P91" i="393"/>
  <c r="H93" i="393"/>
  <c r="K92" i="393"/>
  <c r="M92" i="393" s="1"/>
  <c r="O93" i="393" l="1"/>
  <c r="P92" i="393"/>
  <c r="H94" i="393"/>
  <c r="K93" i="393"/>
  <c r="M93" i="393" s="1"/>
  <c r="O94" i="393" l="1"/>
  <c r="P93" i="393"/>
  <c r="H95" i="393"/>
  <c r="K94" i="393"/>
  <c r="M94" i="393" s="1"/>
  <c r="J7" i="395" s="1"/>
  <c r="O95" i="393" l="1"/>
  <c r="P94" i="393"/>
  <c r="H96" i="393"/>
  <c r="K95" i="393"/>
  <c r="M95" i="393" s="1"/>
  <c r="O96" i="393" l="1"/>
  <c r="P95" i="393"/>
  <c r="H97" i="393"/>
  <c r="K96" i="393"/>
  <c r="M96" i="393" s="1"/>
  <c r="O97" i="393" l="1"/>
  <c r="P96" i="393"/>
  <c r="H98" i="393"/>
  <c r="K97" i="393"/>
  <c r="M97" i="393" s="1"/>
  <c r="O98" i="393" l="1"/>
  <c r="P97" i="393"/>
  <c r="H99" i="393"/>
  <c r="K98" i="393"/>
  <c r="M98" i="393" s="1"/>
  <c r="O99" i="393" l="1"/>
  <c r="P98" i="393"/>
  <c r="H100" i="393"/>
  <c r="K99" i="393"/>
  <c r="M99" i="393" s="1"/>
  <c r="O100" i="393" l="1"/>
  <c r="P99" i="393"/>
  <c r="H101" i="393"/>
  <c r="K100" i="393"/>
  <c r="M100" i="393" s="1"/>
  <c r="O101" i="393" l="1"/>
  <c r="P100" i="393"/>
  <c r="H102" i="393"/>
  <c r="K101" i="393"/>
  <c r="M101" i="393" s="1"/>
  <c r="O102" i="393" l="1"/>
  <c r="P101" i="393"/>
  <c r="H103" i="393"/>
  <c r="K102" i="393"/>
  <c r="M102" i="393" s="1"/>
  <c r="O103" i="393" l="1"/>
  <c r="P102" i="393"/>
  <c r="H104" i="393"/>
  <c r="K103" i="393"/>
  <c r="M103" i="393" s="1"/>
  <c r="O104" i="393" l="1"/>
  <c r="P103" i="393"/>
  <c r="H105" i="393"/>
  <c r="K104" i="393"/>
  <c r="M104" i="393" s="1"/>
  <c r="O105" i="393" l="1"/>
  <c r="P104" i="393"/>
  <c r="H106" i="393"/>
  <c r="K105" i="393"/>
  <c r="M105" i="393" s="1"/>
  <c r="O106" i="393" l="1"/>
  <c r="P105" i="393"/>
  <c r="H107" i="393"/>
  <c r="K106" i="393"/>
  <c r="M106" i="393" s="1"/>
  <c r="J8" i="395" s="1"/>
  <c r="O107" i="393" l="1"/>
  <c r="P106" i="393"/>
  <c r="H108" i="393"/>
  <c r="K107" i="393"/>
  <c r="M107" i="393" s="1"/>
  <c r="O108" i="393" l="1"/>
  <c r="P107" i="393"/>
  <c r="H109" i="393"/>
  <c r="K108" i="393"/>
  <c r="M108" i="393" s="1"/>
  <c r="O109" i="393" l="1"/>
  <c r="P108" i="393"/>
  <c r="H110" i="393"/>
  <c r="K109" i="393"/>
  <c r="M109" i="393" s="1"/>
  <c r="O110" i="393" l="1"/>
  <c r="P109" i="393"/>
  <c r="H111" i="393"/>
  <c r="K110" i="393"/>
  <c r="M110" i="393" s="1"/>
  <c r="O111" i="393" l="1"/>
  <c r="P110" i="393"/>
  <c r="H112" i="393"/>
  <c r="K111" i="393"/>
  <c r="M111" i="393" s="1"/>
  <c r="O112" i="393" l="1"/>
  <c r="P111" i="393"/>
  <c r="H113" i="393"/>
  <c r="K112" i="393"/>
  <c r="M112" i="393" s="1"/>
  <c r="O113" i="393" l="1"/>
  <c r="P112" i="393"/>
  <c r="H114" i="393"/>
  <c r="K113" i="393"/>
  <c r="M113" i="393" s="1"/>
  <c r="O114" i="393" l="1"/>
  <c r="P113" i="393"/>
  <c r="H115" i="393"/>
  <c r="K114" i="393"/>
  <c r="M114" i="393" s="1"/>
  <c r="O115" i="393" l="1"/>
  <c r="P114" i="393"/>
  <c r="H116" i="393"/>
  <c r="K115" i="393"/>
  <c r="M115" i="393" s="1"/>
  <c r="O116" i="393" l="1"/>
  <c r="P115" i="393"/>
  <c r="H117" i="393"/>
  <c r="K116" i="393"/>
  <c r="M116" i="393" s="1"/>
  <c r="O117" i="393" l="1"/>
  <c r="P116" i="393"/>
  <c r="H118" i="393"/>
  <c r="K117" i="393"/>
  <c r="M117" i="393" s="1"/>
  <c r="O118" i="393" l="1"/>
  <c r="P117" i="393"/>
  <c r="H119" i="393"/>
  <c r="K118" i="393"/>
  <c r="M118" i="393" s="1"/>
  <c r="J9" i="395" s="1"/>
  <c r="O119" i="393" l="1"/>
  <c r="P118" i="393"/>
  <c r="H120" i="393"/>
  <c r="K119" i="393"/>
  <c r="M119" i="393" s="1"/>
  <c r="O120" i="393" l="1"/>
  <c r="P119" i="393"/>
  <c r="H121" i="393"/>
  <c r="K120" i="393"/>
  <c r="M120" i="393" s="1"/>
  <c r="O121" i="393" l="1"/>
  <c r="P120" i="393"/>
  <c r="H122" i="393"/>
  <c r="K121" i="393"/>
  <c r="M121" i="393" s="1"/>
  <c r="O122" i="393" l="1"/>
  <c r="P121" i="393"/>
  <c r="H123" i="393"/>
  <c r="K122" i="393"/>
  <c r="M122" i="393" s="1"/>
  <c r="O123" i="393" l="1"/>
  <c r="P122" i="393"/>
  <c r="H124" i="393"/>
  <c r="K123" i="393"/>
  <c r="M123" i="393" s="1"/>
  <c r="O124" i="393" l="1"/>
  <c r="P123" i="393"/>
  <c r="H125" i="393"/>
  <c r="K124" i="393"/>
  <c r="M124" i="393" s="1"/>
  <c r="O125" i="393" l="1"/>
  <c r="P124" i="393"/>
  <c r="H126" i="393"/>
  <c r="K125" i="393"/>
  <c r="M125" i="393" s="1"/>
  <c r="O126" i="393" l="1"/>
  <c r="P125" i="393"/>
  <c r="H127" i="393"/>
  <c r="K126" i="393"/>
  <c r="M126" i="393" s="1"/>
  <c r="O127" i="393" l="1"/>
  <c r="P126" i="393"/>
  <c r="H128" i="393"/>
  <c r="K127" i="393"/>
  <c r="M127" i="393" s="1"/>
  <c r="O128" i="393" l="1"/>
  <c r="P127" i="393"/>
  <c r="H129" i="393"/>
  <c r="K128" i="393"/>
  <c r="M128" i="393" s="1"/>
  <c r="O129" i="393" l="1"/>
  <c r="P128" i="393"/>
  <c r="H130" i="393"/>
  <c r="K129" i="393"/>
  <c r="M129" i="393" s="1"/>
  <c r="O130" i="393" l="1"/>
  <c r="P129" i="393"/>
  <c r="H131" i="393"/>
  <c r="K130" i="393"/>
  <c r="M130" i="393" s="1"/>
  <c r="J10" i="395" s="1"/>
  <c r="O131" i="393" l="1"/>
  <c r="P130" i="393"/>
  <c r="H132" i="393"/>
  <c r="K131" i="393"/>
  <c r="M131" i="393" s="1"/>
  <c r="O132" i="393" l="1"/>
  <c r="P131" i="393"/>
  <c r="H133" i="393"/>
  <c r="K132" i="393"/>
  <c r="M132" i="393" s="1"/>
  <c r="O133" i="393" l="1"/>
  <c r="P132" i="393"/>
  <c r="H134" i="393"/>
  <c r="K133" i="393"/>
  <c r="M133" i="393" s="1"/>
  <c r="O134" i="393" l="1"/>
  <c r="P133" i="393"/>
  <c r="H135" i="393"/>
  <c r="K134" i="393"/>
  <c r="M134" i="393" s="1"/>
  <c r="O135" i="393" l="1"/>
  <c r="P135" i="393" s="1"/>
  <c r="P134" i="393"/>
  <c r="H136" i="393"/>
  <c r="K136" i="393" s="1"/>
  <c r="K135" i="393"/>
  <c r="M135" i="393" s="1"/>
  <c r="O136" i="393" l="1"/>
  <c r="J12" i="395" s="1"/>
  <c r="M136" i="393"/>
  <c r="J11" i="395" s="1"/>
  <c r="C4" i="393" l="1"/>
  <c r="E4" i="393" s="1"/>
  <c r="C5" i="393"/>
  <c r="E5" i="393" s="1"/>
  <c r="C6" i="393"/>
  <c r="E6" i="393" s="1"/>
  <c r="C7" i="393"/>
  <c r="E7" i="393" s="1"/>
  <c r="C8" i="393"/>
  <c r="E8" i="393" s="1"/>
  <c r="C9" i="393"/>
  <c r="E9" i="393" s="1"/>
  <c r="C10" i="393"/>
  <c r="E10" i="393" s="1"/>
  <c r="C11" i="393"/>
  <c r="E11" i="393" s="1"/>
  <c r="C12" i="393"/>
  <c r="E12" i="393" s="1"/>
  <c r="C13" i="393"/>
  <c r="E13" i="393" s="1"/>
  <c r="C14" i="393"/>
  <c r="E14" i="393" s="1"/>
  <c r="C15" i="393"/>
  <c r="E15" i="393" s="1"/>
  <c r="C16" i="393"/>
  <c r="E16" i="393" s="1"/>
  <c r="C17" i="393"/>
  <c r="E17" i="393" s="1"/>
  <c r="C18" i="393"/>
  <c r="E18" i="393" s="1"/>
  <c r="C19" i="393"/>
  <c r="E19" i="393" s="1"/>
  <c r="C20" i="393"/>
  <c r="E20" i="393" s="1"/>
  <c r="C21" i="393"/>
  <c r="E21" i="393" s="1"/>
  <c r="C22" i="393"/>
  <c r="E22" i="393" s="1"/>
  <c r="C23" i="393"/>
  <c r="E23" i="393" s="1"/>
  <c r="C24" i="393"/>
  <c r="E24" i="393" s="1"/>
  <c r="C25" i="393"/>
  <c r="E25" i="393" s="1"/>
  <c r="C26" i="393"/>
  <c r="E26" i="393" s="1"/>
  <c r="C27" i="393"/>
  <c r="E27" i="393" s="1"/>
  <c r="C28" i="393"/>
  <c r="E28" i="393" s="1"/>
  <c r="C29" i="393"/>
  <c r="E29" i="393" s="1"/>
  <c r="C30" i="393"/>
  <c r="E30" i="393" s="1"/>
  <c r="C31" i="393"/>
  <c r="E31" i="393" s="1"/>
  <c r="C32" i="393"/>
  <c r="E32" i="393" s="1"/>
  <c r="C33" i="393"/>
  <c r="E33" i="393" s="1"/>
  <c r="C34" i="393"/>
  <c r="E34" i="393" s="1"/>
  <c r="C35" i="393"/>
  <c r="E35" i="393" s="1"/>
  <c r="C36" i="393"/>
  <c r="E36" i="393" s="1"/>
  <c r="C37" i="393"/>
  <c r="E37" i="393" s="1"/>
  <c r="C38" i="393"/>
  <c r="E38" i="393" s="1"/>
  <c r="C39" i="393"/>
  <c r="E39" i="393" s="1"/>
  <c r="C40" i="393"/>
  <c r="E40" i="393" s="1"/>
  <c r="C41" i="393"/>
  <c r="E41" i="393" s="1"/>
  <c r="C42" i="393"/>
  <c r="E42" i="393" s="1"/>
  <c r="C43" i="393"/>
  <c r="E43" i="393" s="1"/>
  <c r="C44" i="393"/>
  <c r="E44" i="393" s="1"/>
  <c r="C45" i="393"/>
  <c r="E45" i="393" s="1"/>
  <c r="C46" i="393"/>
  <c r="E46" i="393" s="1"/>
  <c r="C47" i="393"/>
  <c r="E47" i="393" s="1"/>
  <c r="C48" i="393"/>
  <c r="E48" i="393" s="1"/>
  <c r="C49" i="393"/>
  <c r="E49" i="393" s="1"/>
  <c r="C50" i="393"/>
  <c r="E50" i="393" s="1"/>
  <c r="C51" i="393"/>
  <c r="E51" i="393" s="1"/>
  <c r="C52" i="393"/>
  <c r="E52" i="393" s="1"/>
  <c r="C53" i="393"/>
  <c r="E53" i="393" s="1"/>
  <c r="C54" i="393"/>
  <c r="E54" i="393" s="1"/>
  <c r="C55" i="393"/>
  <c r="E55" i="393" s="1"/>
  <c r="C56" i="393"/>
  <c r="E56" i="393" s="1"/>
  <c r="C57" i="393"/>
  <c r="E57" i="393" s="1"/>
  <c r="C58" i="393"/>
  <c r="E58" i="393" s="1"/>
  <c r="C59" i="393"/>
  <c r="E59" i="393" s="1"/>
  <c r="C60" i="393"/>
  <c r="E60" i="393" s="1"/>
  <c r="C61" i="393"/>
  <c r="E61" i="393" s="1"/>
  <c r="C62" i="393"/>
  <c r="E62" i="393" s="1"/>
  <c r="C63" i="393"/>
  <c r="E63" i="393" s="1"/>
  <c r="C64" i="393"/>
  <c r="E64" i="393" s="1"/>
  <c r="C65" i="393"/>
  <c r="E65" i="393" s="1"/>
  <c r="C66" i="393"/>
  <c r="E66" i="393" s="1"/>
  <c r="C67" i="393"/>
  <c r="E67" i="393" s="1"/>
  <c r="C68" i="393"/>
  <c r="E68" i="393" s="1"/>
  <c r="C69" i="393"/>
  <c r="E69" i="393" s="1"/>
  <c r="C70" i="393"/>
  <c r="E70" i="393" s="1"/>
  <c r="C71" i="393"/>
  <c r="E71" i="393" s="1"/>
  <c r="C72" i="393"/>
  <c r="E72" i="393" s="1"/>
  <c r="C73" i="393"/>
  <c r="E73" i="393" s="1"/>
  <c r="C74" i="393"/>
  <c r="E74" i="393" s="1"/>
  <c r="C75" i="393"/>
  <c r="E75" i="393" s="1"/>
  <c r="C76" i="393"/>
  <c r="E76" i="393" s="1"/>
  <c r="C77" i="393"/>
  <c r="E77" i="393" s="1"/>
  <c r="C78" i="393"/>
  <c r="E78" i="393" s="1"/>
  <c r="C79" i="393"/>
  <c r="E79" i="393" s="1"/>
  <c r="C80" i="393"/>
  <c r="E80" i="393" s="1"/>
  <c r="C81" i="393"/>
  <c r="E81" i="393" s="1"/>
  <c r="C82" i="393"/>
  <c r="E82" i="393" s="1"/>
  <c r="C83" i="393"/>
  <c r="E83" i="393" s="1"/>
  <c r="C84" i="393"/>
  <c r="E84" i="393" s="1"/>
  <c r="C85" i="393"/>
  <c r="E85" i="393" s="1"/>
  <c r="C86" i="393"/>
  <c r="E86" i="393" s="1"/>
  <c r="C87" i="393"/>
  <c r="E87" i="393" s="1"/>
  <c r="C88" i="393"/>
  <c r="E88" i="393" s="1"/>
  <c r="C89" i="393"/>
  <c r="E89" i="393" s="1"/>
  <c r="C90" i="393"/>
  <c r="E90" i="393" s="1"/>
  <c r="C91" i="393"/>
  <c r="E91" i="393" s="1"/>
  <c r="C92" i="393"/>
  <c r="E92" i="393" s="1"/>
  <c r="C93" i="393"/>
  <c r="E93" i="393" s="1"/>
  <c r="C94" i="393"/>
  <c r="E94" i="393" s="1"/>
  <c r="C95" i="393"/>
  <c r="E95" i="393" s="1"/>
  <c r="C96" i="393"/>
  <c r="E96" i="393" s="1"/>
  <c r="C97" i="393"/>
  <c r="E97" i="393" s="1"/>
  <c r="C98" i="393"/>
  <c r="E98" i="393" s="1"/>
  <c r="C99" i="393"/>
  <c r="E99" i="393" s="1"/>
  <c r="C100" i="393"/>
  <c r="E100" i="393" s="1"/>
  <c r="C101" i="393"/>
  <c r="E101" i="393" s="1"/>
  <c r="C102" i="393"/>
  <c r="E102" i="393" s="1"/>
  <c r="C103" i="393"/>
  <c r="E103" i="393" s="1"/>
  <c r="C104" i="393"/>
  <c r="E104" i="393" s="1"/>
  <c r="C105" i="393"/>
  <c r="E105" i="393" s="1"/>
  <c r="C106" i="393"/>
  <c r="E106" i="393" s="1"/>
  <c r="C107" i="393"/>
  <c r="E107" i="393" s="1"/>
  <c r="C108" i="393"/>
  <c r="E108" i="393" s="1"/>
  <c r="C109" i="393"/>
  <c r="E109" i="393" s="1"/>
  <c r="C110" i="393"/>
  <c r="E110" i="393" s="1"/>
  <c r="C111" i="393"/>
  <c r="E111" i="393" s="1"/>
  <c r="C112" i="393"/>
  <c r="E112" i="393" s="1"/>
  <c r="C113" i="393"/>
  <c r="E113" i="393" s="1"/>
  <c r="C114" i="393"/>
  <c r="E114" i="393" s="1"/>
  <c r="C115" i="393"/>
  <c r="E115" i="393" s="1"/>
  <c r="C116" i="393"/>
  <c r="E116" i="393" s="1"/>
  <c r="C117" i="393"/>
  <c r="E117" i="393" s="1"/>
  <c r="C118" i="393"/>
  <c r="E118" i="393" s="1"/>
  <c r="C119" i="393"/>
  <c r="E119" i="393" s="1"/>
  <c r="C120" i="393"/>
  <c r="E120" i="393" s="1"/>
  <c r="C121" i="393"/>
  <c r="E121" i="393" s="1"/>
  <c r="C122" i="393"/>
  <c r="E122" i="393" s="1"/>
  <c r="C123" i="393"/>
  <c r="E123" i="393" s="1"/>
  <c r="C124" i="393"/>
  <c r="E124" i="393" s="1"/>
  <c r="C125" i="393"/>
  <c r="E125" i="393" s="1"/>
  <c r="C126" i="393"/>
  <c r="E126" i="393" s="1"/>
  <c r="C127" i="393"/>
  <c r="E127" i="393" s="1"/>
  <c r="C128" i="393"/>
  <c r="E128" i="393" s="1"/>
  <c r="C129" i="393"/>
  <c r="E129" i="393" s="1"/>
  <c r="C130" i="393"/>
  <c r="E130" i="393" s="1"/>
  <c r="C131" i="393"/>
  <c r="E131" i="393" s="1"/>
  <c r="C132" i="393"/>
  <c r="E132" i="393" s="1"/>
  <c r="C133" i="393"/>
  <c r="E133" i="393" s="1"/>
  <c r="C134" i="393"/>
  <c r="E134" i="393" s="1"/>
  <c r="C135" i="393"/>
  <c r="E135" i="393" s="1"/>
  <c r="C136" i="393"/>
  <c r="E136" i="393" s="1"/>
  <c r="C3" i="393"/>
  <c r="E3" i="393" s="1"/>
  <c r="D3" i="393" s="1"/>
  <c r="D4" i="393" s="1"/>
  <c r="D5" i="393" s="1"/>
  <c r="B12" i="394"/>
  <c r="F11" i="394" s="1"/>
  <c r="D6" i="393" l="1"/>
  <c r="D7" i="393" s="1"/>
  <c r="D8" i="393" s="1"/>
  <c r="D9" i="393" s="1"/>
  <c r="D10" i="393" s="1"/>
  <c r="D11" i="393" s="1"/>
  <c r="D12" i="393" s="1"/>
  <c r="D13" i="393" s="1"/>
  <c r="D14" i="393" s="1"/>
  <c r="D15" i="393" s="1"/>
  <c r="D16" i="393" s="1"/>
  <c r="D17" i="393" s="1"/>
  <c r="D18" i="393" s="1"/>
  <c r="D19" i="393" s="1"/>
  <c r="D20" i="393" s="1"/>
  <c r="D21" i="393" s="1"/>
  <c r="D22" i="393" s="1"/>
  <c r="D23" i="393" s="1"/>
  <c r="D24" i="393" s="1"/>
  <c r="D25" i="393" s="1"/>
  <c r="D26" i="393" s="1"/>
  <c r="D27" i="393" s="1"/>
  <c r="D28" i="393" s="1"/>
  <c r="D29" i="393" s="1"/>
  <c r="D30" i="393" s="1"/>
  <c r="D31" i="393" s="1"/>
  <c r="D32" i="393" s="1"/>
  <c r="D33" i="393" s="1"/>
  <c r="D34" i="393" s="1"/>
  <c r="D35" i="393" s="1"/>
  <c r="D36" i="393" s="1"/>
  <c r="D37" i="393" s="1"/>
  <c r="D38" i="393" s="1"/>
  <c r="D39" i="393" s="1"/>
  <c r="D40" i="393" s="1"/>
  <c r="D41" i="393" s="1"/>
  <c r="D42" i="393" s="1"/>
  <c r="D43" i="393" s="1"/>
  <c r="D44" i="393" s="1"/>
  <c r="D45" i="393" s="1"/>
  <c r="D46" i="393" s="1"/>
  <c r="D47" i="393" s="1"/>
  <c r="D48" i="393" s="1"/>
  <c r="D49" i="393" s="1"/>
  <c r="D50" i="393" s="1"/>
  <c r="D51" i="393" s="1"/>
  <c r="D52" i="393" s="1"/>
  <c r="D53" i="393" s="1"/>
  <c r="D54" i="393" s="1"/>
  <c r="D55" i="393" s="1"/>
  <c r="D56" i="393" s="1"/>
  <c r="D57" i="393" s="1"/>
  <c r="D58" i="393" s="1"/>
  <c r="D59" i="393" s="1"/>
  <c r="D60" i="393" s="1"/>
  <c r="D61" i="393" s="1"/>
  <c r="D62" i="393" s="1"/>
  <c r="D63" i="393" s="1"/>
  <c r="D64" i="393" s="1"/>
  <c r="D65" i="393" s="1"/>
  <c r="D66" i="393" s="1"/>
  <c r="D67" i="393" s="1"/>
  <c r="D68" i="393" s="1"/>
  <c r="D69" i="393" s="1"/>
  <c r="D70" i="393" s="1"/>
  <c r="D71" i="393" s="1"/>
  <c r="D72" i="393" s="1"/>
  <c r="D73" i="393" s="1"/>
  <c r="D74" i="393" s="1"/>
  <c r="D75" i="393" s="1"/>
  <c r="D76" i="393" s="1"/>
  <c r="D77" i="393" s="1"/>
  <c r="D78" i="393" s="1"/>
  <c r="D79" i="393" s="1"/>
  <c r="D80" i="393" s="1"/>
  <c r="D81" i="393" s="1"/>
  <c r="D82" i="393" s="1"/>
  <c r="D83" i="393" s="1"/>
  <c r="D84" i="393" s="1"/>
  <c r="D85" i="393" s="1"/>
  <c r="D86" i="393" s="1"/>
  <c r="D87" i="393" s="1"/>
  <c r="D88" i="393" s="1"/>
  <c r="D89" i="393" s="1"/>
  <c r="D90" i="393" s="1"/>
  <c r="D91" i="393" s="1"/>
  <c r="D92" i="393" s="1"/>
  <c r="D93" i="393" s="1"/>
  <c r="D94" i="393" s="1"/>
  <c r="D95" i="393" s="1"/>
  <c r="D96" i="393" s="1"/>
  <c r="D97" i="393" s="1"/>
  <c r="D98" i="393" s="1"/>
  <c r="D99" i="393" s="1"/>
  <c r="D100" i="393" s="1"/>
  <c r="D101" i="393" s="1"/>
  <c r="D102" i="393" s="1"/>
  <c r="D103" i="393" s="1"/>
  <c r="D104" i="393" s="1"/>
  <c r="D105" i="393" s="1"/>
  <c r="D106" i="393" s="1"/>
  <c r="D107" i="393" s="1"/>
  <c r="D108" i="393" s="1"/>
  <c r="D109" i="393" s="1"/>
  <c r="D110" i="393" s="1"/>
  <c r="D111" i="393" s="1"/>
  <c r="D112" i="393" s="1"/>
  <c r="D113" i="393" s="1"/>
  <c r="D114" i="393" s="1"/>
  <c r="D115" i="393" s="1"/>
  <c r="D116" i="393" s="1"/>
  <c r="D117" i="393" s="1"/>
  <c r="D118" i="393" s="1"/>
  <c r="D119" i="393" s="1"/>
  <c r="D120" i="393" s="1"/>
  <c r="D121" i="393" s="1"/>
  <c r="D122" i="393" s="1"/>
  <c r="D123" i="393" s="1"/>
  <c r="D124" i="393" s="1"/>
  <c r="D125" i="393" s="1"/>
  <c r="D126" i="393" s="1"/>
  <c r="D127" i="393" s="1"/>
  <c r="D128" i="393" s="1"/>
  <c r="D129" i="393" s="1"/>
  <c r="D130" i="393" s="1"/>
  <c r="D131" i="393" s="1"/>
  <c r="D132" i="393" s="1"/>
  <c r="D133" i="393" s="1"/>
  <c r="D134" i="393" s="1"/>
  <c r="D135" i="393" s="1"/>
  <c r="D136" i="393" s="1"/>
  <c r="G3" i="393"/>
  <c r="G4" i="393" l="1"/>
  <c r="G5" i="393" l="1"/>
  <c r="G6" i="393" l="1"/>
  <c r="D3" i="392"/>
  <c r="D4" i="392"/>
  <c r="D5" i="392"/>
  <c r="D6" i="392"/>
  <c r="D7" i="392"/>
  <c r="D8" i="392"/>
  <c r="D9" i="392"/>
  <c r="D10" i="392"/>
  <c r="D11" i="392"/>
  <c r="D12" i="392"/>
  <c r="D13" i="392"/>
  <c r="D14" i="392"/>
  <c r="D15" i="392"/>
  <c r="D16" i="392"/>
  <c r="D17" i="392"/>
  <c r="D18" i="392"/>
  <c r="D19" i="392"/>
  <c r="D20" i="392"/>
  <c r="D21" i="392"/>
  <c r="D22" i="392"/>
  <c r="D23" i="392"/>
  <c r="D24" i="392"/>
  <c r="D25" i="392"/>
  <c r="D26" i="392"/>
  <c r="D27" i="392"/>
  <c r="D28" i="392"/>
  <c r="D29" i="392"/>
  <c r="D30" i="392"/>
  <c r="D31" i="392"/>
  <c r="D32" i="392"/>
  <c r="D33" i="392"/>
  <c r="D34" i="392"/>
  <c r="D35" i="392"/>
  <c r="D36" i="392"/>
  <c r="D37" i="392"/>
  <c r="D38" i="392"/>
  <c r="D39" i="392"/>
  <c r="D40" i="392"/>
  <c r="D41" i="392"/>
  <c r="D42" i="392"/>
  <c r="D43" i="392"/>
  <c r="D44" i="392"/>
  <c r="D45" i="392"/>
  <c r="D46" i="392"/>
  <c r="D47" i="392"/>
  <c r="D48" i="392"/>
  <c r="D49" i="392"/>
  <c r="D50" i="392"/>
  <c r="D51" i="392"/>
  <c r="D52" i="392"/>
  <c r="D53" i="392"/>
  <c r="D54" i="392"/>
  <c r="D55" i="392"/>
  <c r="D56" i="392"/>
  <c r="D57" i="392"/>
  <c r="D58" i="392"/>
  <c r="D59" i="392"/>
  <c r="D60" i="392"/>
  <c r="D61" i="392"/>
  <c r="D62" i="392"/>
  <c r="D63" i="392"/>
  <c r="D64" i="392"/>
  <c r="D65" i="392"/>
  <c r="D66" i="392"/>
  <c r="D67" i="392"/>
  <c r="D68" i="392"/>
  <c r="D69" i="392"/>
  <c r="D70" i="392"/>
  <c r="D71" i="392"/>
  <c r="D72" i="392"/>
  <c r="D73" i="392"/>
  <c r="D74" i="392"/>
  <c r="D75" i="392"/>
  <c r="D76" i="392"/>
  <c r="D77" i="392"/>
  <c r="D78" i="392"/>
  <c r="D79" i="392"/>
  <c r="D80" i="392"/>
  <c r="D81" i="392"/>
  <c r="D82" i="392"/>
  <c r="D83" i="392"/>
  <c r="D84" i="392"/>
  <c r="D85" i="392"/>
  <c r="D86" i="392"/>
  <c r="D87" i="392"/>
  <c r="D88" i="392"/>
  <c r="D89" i="392"/>
  <c r="D90" i="392"/>
  <c r="D91" i="392"/>
  <c r="D92" i="392"/>
  <c r="D93" i="392"/>
  <c r="D94" i="392"/>
  <c r="D95" i="392"/>
  <c r="D96" i="392"/>
  <c r="D97" i="392"/>
  <c r="D98" i="392"/>
  <c r="D99" i="392"/>
  <c r="D100" i="392"/>
  <c r="D101" i="392"/>
  <c r="D102" i="392"/>
  <c r="D103" i="392"/>
  <c r="D104" i="392"/>
  <c r="D105" i="392"/>
  <c r="D106" i="392"/>
  <c r="D107" i="392"/>
  <c r="D108" i="392"/>
  <c r="D109" i="392"/>
  <c r="D110" i="392"/>
  <c r="D111" i="392"/>
  <c r="D112" i="392"/>
  <c r="D113" i="392"/>
  <c r="D114" i="392"/>
  <c r="D115" i="392"/>
  <c r="D116" i="392"/>
  <c r="D117" i="392"/>
  <c r="D118" i="392"/>
  <c r="D119" i="392"/>
  <c r="D120" i="392"/>
  <c r="D121" i="392"/>
  <c r="D122" i="392"/>
  <c r="D123" i="392"/>
  <c r="D124" i="392"/>
  <c r="D125" i="392"/>
  <c r="D126" i="392"/>
  <c r="D127" i="392"/>
  <c r="D128" i="392"/>
  <c r="D129" i="392"/>
  <c r="D130" i="392"/>
  <c r="D131" i="392"/>
  <c r="D132" i="392"/>
  <c r="D133" i="392"/>
  <c r="D134" i="392"/>
  <c r="D135" i="392"/>
  <c r="D136" i="392"/>
  <c r="D137" i="392"/>
  <c r="D138" i="392"/>
  <c r="D139" i="392"/>
  <c r="D140" i="392"/>
  <c r="D141" i="392"/>
  <c r="D142" i="392"/>
  <c r="D143" i="392"/>
  <c r="D144" i="392"/>
  <c r="D145" i="392"/>
  <c r="D146" i="392"/>
  <c r="D147" i="392"/>
  <c r="D148" i="392"/>
  <c r="D149" i="392"/>
  <c r="D150" i="392"/>
  <c r="D151" i="392"/>
  <c r="D152" i="392"/>
  <c r="D153" i="392"/>
  <c r="D154" i="392"/>
  <c r="D2" i="392"/>
  <c r="C4" i="392"/>
  <c r="C5" i="392"/>
  <c r="E5" i="392" s="1"/>
  <c r="C6" i="392"/>
  <c r="C7" i="392"/>
  <c r="C8" i="392"/>
  <c r="C9" i="392"/>
  <c r="C10" i="392"/>
  <c r="C11" i="392"/>
  <c r="C12" i="392"/>
  <c r="C13" i="392"/>
  <c r="E13" i="392" s="1"/>
  <c r="C14" i="392"/>
  <c r="C15" i="392"/>
  <c r="C16" i="392"/>
  <c r="C17" i="392"/>
  <c r="C18" i="392"/>
  <c r="C19" i="392"/>
  <c r="C20" i="392"/>
  <c r="C21" i="392"/>
  <c r="E21" i="392" s="1"/>
  <c r="C22" i="392"/>
  <c r="C23" i="392"/>
  <c r="C24" i="392"/>
  <c r="C25" i="392"/>
  <c r="C26" i="392"/>
  <c r="C27" i="392"/>
  <c r="C28" i="392"/>
  <c r="C29" i="392"/>
  <c r="E29" i="392" s="1"/>
  <c r="C30" i="392"/>
  <c r="C31" i="392"/>
  <c r="C32" i="392"/>
  <c r="C33" i="392"/>
  <c r="C34" i="392"/>
  <c r="C35" i="392"/>
  <c r="C36" i="392"/>
  <c r="C37" i="392"/>
  <c r="E37" i="392" s="1"/>
  <c r="C38" i="392"/>
  <c r="C39" i="392"/>
  <c r="C40" i="392"/>
  <c r="C41" i="392"/>
  <c r="C42" i="392"/>
  <c r="E42" i="392" s="1"/>
  <c r="C43" i="392"/>
  <c r="C44" i="392"/>
  <c r="C45" i="392"/>
  <c r="E45" i="392" s="1"/>
  <c r="C46" i="392"/>
  <c r="C47" i="392"/>
  <c r="C48" i="392"/>
  <c r="C49" i="392"/>
  <c r="C50" i="392"/>
  <c r="C51" i="392"/>
  <c r="C52" i="392"/>
  <c r="C53" i="392"/>
  <c r="E53" i="392" s="1"/>
  <c r="C54" i="392"/>
  <c r="C55" i="392"/>
  <c r="C56" i="392"/>
  <c r="C57" i="392"/>
  <c r="C58" i="392"/>
  <c r="C59" i="392"/>
  <c r="C60" i="392"/>
  <c r="C61" i="392"/>
  <c r="E61" i="392" s="1"/>
  <c r="C62" i="392"/>
  <c r="C63" i="392"/>
  <c r="C64" i="392"/>
  <c r="C65" i="392"/>
  <c r="C66" i="392"/>
  <c r="C67" i="392"/>
  <c r="C68" i="392"/>
  <c r="C69" i="392"/>
  <c r="E69" i="392" s="1"/>
  <c r="C70" i="392"/>
  <c r="C71" i="392"/>
  <c r="C72" i="392"/>
  <c r="C73" i="392"/>
  <c r="C74" i="392"/>
  <c r="C75" i="392"/>
  <c r="C76" i="392"/>
  <c r="C77" i="392"/>
  <c r="E77" i="392" s="1"/>
  <c r="C78" i="392"/>
  <c r="C79" i="392"/>
  <c r="C80" i="392"/>
  <c r="C81" i="392"/>
  <c r="C82" i="392"/>
  <c r="C83" i="392"/>
  <c r="C84" i="392"/>
  <c r="C85" i="392"/>
  <c r="E85" i="392" s="1"/>
  <c r="C86" i="392"/>
  <c r="C87" i="392"/>
  <c r="C88" i="392"/>
  <c r="C89" i="392"/>
  <c r="C90" i="392"/>
  <c r="C91" i="392"/>
  <c r="C92" i="392"/>
  <c r="C93" i="392"/>
  <c r="E93" i="392" s="1"/>
  <c r="C94" i="392"/>
  <c r="C95" i="392"/>
  <c r="C96" i="392"/>
  <c r="C97" i="392"/>
  <c r="C98" i="392"/>
  <c r="C99" i="392"/>
  <c r="C100" i="392"/>
  <c r="C101" i="392"/>
  <c r="E101" i="392" s="1"/>
  <c r="C102" i="392"/>
  <c r="C103" i="392"/>
  <c r="C104" i="392"/>
  <c r="C105" i="392"/>
  <c r="C106" i="392"/>
  <c r="C107" i="392"/>
  <c r="C108" i="392"/>
  <c r="C109" i="392"/>
  <c r="E109" i="392" s="1"/>
  <c r="C110" i="392"/>
  <c r="C111" i="392"/>
  <c r="C112" i="392"/>
  <c r="C113" i="392"/>
  <c r="C114" i="392"/>
  <c r="C115" i="392"/>
  <c r="C116" i="392"/>
  <c r="C117" i="392"/>
  <c r="E117" i="392" s="1"/>
  <c r="C118" i="392"/>
  <c r="C119" i="392"/>
  <c r="C120" i="392"/>
  <c r="C121" i="392"/>
  <c r="C122" i="392"/>
  <c r="C123" i="392"/>
  <c r="C124" i="392"/>
  <c r="C125" i="392"/>
  <c r="E125" i="392" s="1"/>
  <c r="C126" i="392"/>
  <c r="C127" i="392"/>
  <c r="C128" i="392"/>
  <c r="C129" i="392"/>
  <c r="C130" i="392"/>
  <c r="C131" i="392"/>
  <c r="C132" i="392"/>
  <c r="C133" i="392"/>
  <c r="E133" i="392" s="1"/>
  <c r="C134" i="392"/>
  <c r="C135" i="392"/>
  <c r="C136" i="392"/>
  <c r="C137" i="392"/>
  <c r="C138" i="392"/>
  <c r="C139" i="392"/>
  <c r="C140" i="392"/>
  <c r="C141" i="392"/>
  <c r="E141" i="392" s="1"/>
  <c r="C142" i="392"/>
  <c r="C143" i="392"/>
  <c r="C144" i="392"/>
  <c r="C145" i="392"/>
  <c r="C146" i="392"/>
  <c r="C147" i="392"/>
  <c r="C148" i="392"/>
  <c r="C149" i="392"/>
  <c r="E149" i="392" s="1"/>
  <c r="C150" i="392"/>
  <c r="C151" i="392"/>
  <c r="C152" i="392"/>
  <c r="C153" i="392"/>
  <c r="C154" i="392"/>
  <c r="C3" i="392"/>
  <c r="E154" i="392" l="1"/>
  <c r="E150" i="392"/>
  <c r="F150" i="392" s="1"/>
  <c r="E146" i="392"/>
  <c r="E142" i="392"/>
  <c r="E138" i="392"/>
  <c r="E134" i="392"/>
  <c r="F134" i="392" s="1"/>
  <c r="E130" i="392"/>
  <c r="E126" i="392"/>
  <c r="E122" i="392"/>
  <c r="E118" i="392"/>
  <c r="E114" i="392"/>
  <c r="E110" i="392"/>
  <c r="E106" i="392"/>
  <c r="E102" i="392"/>
  <c r="F102" i="392" s="1"/>
  <c r="E98" i="392"/>
  <c r="E94" i="392"/>
  <c r="E90" i="392"/>
  <c r="E86" i="392"/>
  <c r="F86" i="392" s="1"/>
  <c r="E82" i="392"/>
  <c r="E78" i="392"/>
  <c r="E74" i="392"/>
  <c r="E70" i="392"/>
  <c r="F70" i="392" s="1"/>
  <c r="E66" i="392"/>
  <c r="E62" i="392"/>
  <c r="E58" i="392"/>
  <c r="E54" i="392"/>
  <c r="E50" i="392"/>
  <c r="E46" i="392"/>
  <c r="E38" i="392"/>
  <c r="E34" i="392"/>
  <c r="E30" i="392"/>
  <c r="F30" i="392" s="1"/>
  <c r="E26" i="392"/>
  <c r="E22" i="392"/>
  <c r="E18" i="392"/>
  <c r="E14" i="392"/>
  <c r="F14" i="392" s="1"/>
  <c r="E10" i="392"/>
  <c r="E6" i="392"/>
  <c r="E151" i="392"/>
  <c r="E147" i="392"/>
  <c r="E143" i="392"/>
  <c r="F143" i="392" s="1"/>
  <c r="E139" i="392"/>
  <c r="F139" i="392" s="1"/>
  <c r="E135" i="392"/>
  <c r="E131" i="392"/>
  <c r="E127" i="392"/>
  <c r="F127" i="392" s="1"/>
  <c r="E123" i="392"/>
  <c r="F123" i="392" s="1"/>
  <c r="E119" i="392"/>
  <c r="F119" i="392" s="1"/>
  <c r="E115" i="392"/>
  <c r="E111" i="392"/>
  <c r="E107" i="392"/>
  <c r="F107" i="392" s="1"/>
  <c r="E103" i="392"/>
  <c r="E99" i="392"/>
  <c r="E95" i="392"/>
  <c r="F95" i="392" s="1"/>
  <c r="E91" i="392"/>
  <c r="F91" i="392" s="1"/>
  <c r="E87" i="392"/>
  <c r="E83" i="392"/>
  <c r="E79" i="392"/>
  <c r="E75" i="392"/>
  <c r="F75" i="392" s="1"/>
  <c r="E71" i="392"/>
  <c r="F71" i="392" s="1"/>
  <c r="E67" i="392"/>
  <c r="E63" i="392"/>
  <c r="F63" i="392" s="1"/>
  <c r="E59" i="392"/>
  <c r="F59" i="392" s="1"/>
  <c r="E55" i="392"/>
  <c r="E51" i="392"/>
  <c r="E47" i="392"/>
  <c r="F47" i="392" s="1"/>
  <c r="E43" i="392"/>
  <c r="F43" i="392" s="1"/>
  <c r="E39" i="392"/>
  <c r="F39" i="392" s="1"/>
  <c r="E35" i="392"/>
  <c r="E31" i="392"/>
  <c r="E27" i="392"/>
  <c r="F27" i="392" s="1"/>
  <c r="E23" i="392"/>
  <c r="F23" i="392" s="1"/>
  <c r="E19" i="392"/>
  <c r="E15" i="392"/>
  <c r="E11" i="392"/>
  <c r="F11" i="392" s="1"/>
  <c r="E7" i="392"/>
  <c r="F7" i="392" s="1"/>
  <c r="E3" i="392"/>
  <c r="F3" i="392" s="1"/>
  <c r="E153" i="392"/>
  <c r="E145" i="392"/>
  <c r="E137" i="392"/>
  <c r="F138" i="392" s="1"/>
  <c r="E129" i="392"/>
  <c r="E121" i="392"/>
  <c r="F122" i="392" s="1"/>
  <c r="E113" i="392"/>
  <c r="E105" i="392"/>
  <c r="F106" i="392" s="1"/>
  <c r="E97" i="392"/>
  <c r="E89" i="392"/>
  <c r="F90" i="392" s="1"/>
  <c r="E81" i="392"/>
  <c r="E73" i="392"/>
  <c r="F74" i="392" s="1"/>
  <c r="E65" i="392"/>
  <c r="E57" i="392"/>
  <c r="F58" i="392" s="1"/>
  <c r="E49" i="392"/>
  <c r="E41" i="392"/>
  <c r="F42" i="392" s="1"/>
  <c r="E33" i="392"/>
  <c r="E25" i="392"/>
  <c r="F26" i="392" s="1"/>
  <c r="E17" i="392"/>
  <c r="E9" i="392"/>
  <c r="F142" i="392"/>
  <c r="F126" i="392"/>
  <c r="F110" i="392"/>
  <c r="F94" i="392"/>
  <c r="F78" i="392"/>
  <c r="F62" i="392"/>
  <c r="F54" i="392"/>
  <c r="F82" i="392"/>
  <c r="E152" i="392"/>
  <c r="E144" i="392"/>
  <c r="E136" i="392"/>
  <c r="F136" i="392" s="1"/>
  <c r="E128" i="392"/>
  <c r="F128" i="392" s="1"/>
  <c r="E116" i="392"/>
  <c r="F117" i="392" s="1"/>
  <c r="E108" i="392"/>
  <c r="F108" i="392" s="1"/>
  <c r="E100" i="392"/>
  <c r="F100" i="392" s="1"/>
  <c r="E92" i="392"/>
  <c r="E84" i="392"/>
  <c r="E76" i="392"/>
  <c r="F76" i="392" s="1"/>
  <c r="E68" i="392"/>
  <c r="F68" i="392" s="1"/>
  <c r="E60" i="392"/>
  <c r="E52" i="392"/>
  <c r="E44" i="392"/>
  <c r="F44" i="392" s="1"/>
  <c r="E36" i="392"/>
  <c r="F36" i="392" s="1"/>
  <c r="E28" i="392"/>
  <c r="E20" i="392"/>
  <c r="F21" i="392" s="1"/>
  <c r="E8" i="392"/>
  <c r="F38" i="392"/>
  <c r="F22" i="392"/>
  <c r="F6" i="392"/>
  <c r="F111" i="392"/>
  <c r="F79" i="392"/>
  <c r="F118" i="392"/>
  <c r="F10" i="392"/>
  <c r="E148" i="392"/>
  <c r="F148" i="392" s="1"/>
  <c r="E140" i="392"/>
  <c r="E132" i="392"/>
  <c r="E124" i="392"/>
  <c r="F124" i="392" s="1"/>
  <c r="E120" i="392"/>
  <c r="E112" i="392"/>
  <c r="E104" i="392"/>
  <c r="E96" i="392"/>
  <c r="E88" i="392"/>
  <c r="E80" i="392"/>
  <c r="E72" i="392"/>
  <c r="E64" i="392"/>
  <c r="E56" i="392"/>
  <c r="E48" i="392"/>
  <c r="E40" i="392"/>
  <c r="E32" i="392"/>
  <c r="F33" i="392" s="1"/>
  <c r="E24" i="392"/>
  <c r="E16" i="392"/>
  <c r="E12" i="392"/>
  <c r="E4" i="392"/>
  <c r="F4" i="392" s="1"/>
  <c r="F46" i="392"/>
  <c r="G7" i="393"/>
  <c r="C15" i="391"/>
  <c r="H4" i="2"/>
  <c r="I4" i="2"/>
  <c r="J4" i="2"/>
  <c r="K4" i="2"/>
  <c r="F66" i="392" l="1"/>
  <c r="F130" i="392"/>
  <c r="F104" i="392"/>
  <c r="F24" i="392"/>
  <c r="F56" i="392"/>
  <c r="F88" i="392"/>
  <c r="F120" i="392"/>
  <c r="F98" i="392"/>
  <c r="F51" i="392"/>
  <c r="F67" i="392"/>
  <c r="F83" i="392"/>
  <c r="F99" i="392"/>
  <c r="F115" i="392"/>
  <c r="F131" i="392"/>
  <c r="F147" i="392"/>
  <c r="F40" i="392"/>
  <c r="F8" i="392"/>
  <c r="F49" i="392"/>
  <c r="F114" i="392"/>
  <c r="F146" i="392"/>
  <c r="F18" i="392"/>
  <c r="F34" i="392"/>
  <c r="F55" i="392"/>
  <c r="F72" i="392"/>
  <c r="F152" i="392"/>
  <c r="F15" i="392"/>
  <c r="F31" i="392"/>
  <c r="F140" i="392"/>
  <c r="F87" i="392"/>
  <c r="F28" i="392"/>
  <c r="F60" i="392"/>
  <c r="F92" i="392"/>
  <c r="F50" i="392"/>
  <c r="F137" i="392"/>
  <c r="F37" i="392"/>
  <c r="F65" i="392"/>
  <c r="F19" i="392"/>
  <c r="F35" i="392"/>
  <c r="F103" i="392"/>
  <c r="F135" i="392"/>
  <c r="F151" i="392"/>
  <c r="F12" i="392"/>
  <c r="F153" i="392"/>
  <c r="F64" i="392"/>
  <c r="F132" i="392"/>
  <c r="F144" i="392"/>
  <c r="F45" i="392"/>
  <c r="F97" i="392"/>
  <c r="F32" i="392"/>
  <c r="F96" i="392"/>
  <c r="F125" i="392"/>
  <c r="F16" i="392"/>
  <c r="F48" i="392"/>
  <c r="F80" i="392"/>
  <c r="F112" i="392"/>
  <c r="F20" i="392"/>
  <c r="F52" i="392"/>
  <c r="F84" i="392"/>
  <c r="F116" i="392"/>
  <c r="F17" i="392"/>
  <c r="F81" i="392"/>
  <c r="F85" i="392"/>
  <c r="F154" i="392"/>
  <c r="F105" i="392"/>
  <c r="F149" i="392"/>
  <c r="F129" i="392"/>
  <c r="F93" i="392"/>
  <c r="F9" i="392"/>
  <c r="F41" i="392"/>
  <c r="F73" i="392"/>
  <c r="F121" i="392"/>
  <c r="F29" i="392"/>
  <c r="F101" i="392"/>
  <c r="F145" i="392"/>
  <c r="F53" i="392"/>
  <c r="F109" i="392"/>
  <c r="F61" i="392"/>
  <c r="F25" i="392"/>
  <c r="F57" i="392"/>
  <c r="F89" i="392"/>
  <c r="F5" i="392"/>
  <c r="F69" i="392"/>
  <c r="F133" i="392"/>
  <c r="F113" i="392"/>
  <c r="F13" i="392"/>
  <c r="F77" i="392"/>
  <c r="F141" i="392"/>
  <c r="G8" i="393"/>
  <c r="G24" i="391"/>
  <c r="N12" i="391"/>
  <c r="G17" i="391"/>
  <c r="K13" i="1"/>
  <c r="L13" i="1"/>
  <c r="M13" i="1"/>
  <c r="J1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K19" i="391"/>
  <c r="G9" i="393" l="1"/>
  <c r="D3" i="390"/>
  <c r="D4" i="390"/>
  <c r="D5" i="390"/>
  <c r="D6" i="390"/>
  <c r="D7" i="390"/>
  <c r="D8" i="390"/>
  <c r="D9" i="390"/>
  <c r="D10" i="390"/>
  <c r="D11" i="390"/>
  <c r="D12" i="390"/>
  <c r="D13" i="390"/>
  <c r="D14" i="390"/>
  <c r="D15" i="390"/>
  <c r="D16" i="390"/>
  <c r="D17" i="390"/>
  <c r="D18" i="390"/>
  <c r="D19" i="390"/>
  <c r="D20" i="390"/>
  <c r="D21" i="390"/>
  <c r="D22" i="390"/>
  <c r="D23" i="390"/>
  <c r="D24" i="390"/>
  <c r="D25" i="390"/>
  <c r="D26" i="390"/>
  <c r="D27" i="390"/>
  <c r="D28" i="390"/>
  <c r="D29" i="390"/>
  <c r="D30" i="390"/>
  <c r="D31" i="390"/>
  <c r="D32" i="390"/>
  <c r="D33" i="390"/>
  <c r="D34" i="390"/>
  <c r="D35" i="390"/>
  <c r="D36" i="390"/>
  <c r="D37" i="390"/>
  <c r="D38" i="390"/>
  <c r="D39" i="390"/>
  <c r="D40" i="390"/>
  <c r="D41" i="390"/>
  <c r="D42" i="390"/>
  <c r="D43" i="390"/>
  <c r="D44" i="390"/>
  <c r="D45" i="390"/>
  <c r="D46" i="390"/>
  <c r="D47" i="390"/>
  <c r="D48" i="390"/>
  <c r="D49" i="390"/>
  <c r="D50" i="390"/>
  <c r="D51" i="390"/>
  <c r="D52" i="390"/>
  <c r="D53" i="390"/>
  <c r="D54" i="390"/>
  <c r="D55" i="390"/>
  <c r="D56" i="390"/>
  <c r="D57" i="390"/>
  <c r="D58" i="390"/>
  <c r="D59" i="390"/>
  <c r="D60" i="390"/>
  <c r="D61" i="390"/>
  <c r="D62" i="390"/>
  <c r="D63" i="390"/>
  <c r="D64" i="390"/>
  <c r="D65" i="390"/>
  <c r="D66" i="390"/>
  <c r="D67" i="390"/>
  <c r="D68" i="390"/>
  <c r="D69" i="390"/>
  <c r="D70" i="390"/>
  <c r="D71" i="390"/>
  <c r="D72" i="390"/>
  <c r="D73" i="390"/>
  <c r="D74" i="390"/>
  <c r="D75" i="390"/>
  <c r="D76" i="390"/>
  <c r="D77" i="390"/>
  <c r="D78" i="390"/>
  <c r="D79" i="390"/>
  <c r="D80" i="390"/>
  <c r="D81" i="390"/>
  <c r="D82" i="390"/>
  <c r="D83" i="390"/>
  <c r="D84" i="390"/>
  <c r="D85" i="390"/>
  <c r="D86" i="390"/>
  <c r="D87" i="390"/>
  <c r="D88" i="390"/>
  <c r="D89" i="390"/>
  <c r="D90" i="390"/>
  <c r="D91" i="390"/>
  <c r="D92" i="390"/>
  <c r="D93" i="390"/>
  <c r="D94" i="390"/>
  <c r="D95" i="390"/>
  <c r="D96" i="390"/>
  <c r="D97" i="390"/>
  <c r="D98" i="390"/>
  <c r="D99" i="390"/>
  <c r="D100" i="390"/>
  <c r="D101" i="390"/>
  <c r="D102" i="390"/>
  <c r="D103" i="390"/>
  <c r="D104" i="390"/>
  <c r="D105" i="390"/>
  <c r="D106" i="390"/>
  <c r="D107" i="390"/>
  <c r="D108" i="390"/>
  <c r="D109" i="390"/>
  <c r="D110" i="390"/>
  <c r="D111" i="390"/>
  <c r="D112" i="390"/>
  <c r="D113" i="390"/>
  <c r="D114" i="390"/>
  <c r="D115" i="390"/>
  <c r="D116" i="390"/>
  <c r="D117" i="390"/>
  <c r="D118" i="390"/>
  <c r="D119" i="390"/>
  <c r="D120" i="390"/>
  <c r="D121" i="390"/>
  <c r="D122" i="390"/>
  <c r="D123" i="390"/>
  <c r="D124" i="390"/>
  <c r="D125" i="390"/>
  <c r="D126" i="390"/>
  <c r="D127" i="390"/>
  <c r="D128" i="390"/>
  <c r="D129" i="390"/>
  <c r="D130" i="390"/>
  <c r="D131" i="390"/>
  <c r="D132" i="390"/>
  <c r="D133" i="390"/>
  <c r="D134" i="390"/>
  <c r="D135" i="390"/>
  <c r="D136" i="390"/>
  <c r="D137" i="390"/>
  <c r="D138" i="390"/>
  <c r="D139" i="390"/>
  <c r="D140" i="390"/>
  <c r="D141" i="390"/>
  <c r="D142" i="390"/>
  <c r="D143" i="390"/>
  <c r="D144" i="390"/>
  <c r="D145" i="390"/>
  <c r="D146" i="390"/>
  <c r="D147" i="390"/>
  <c r="D148" i="390"/>
  <c r="D149" i="390"/>
  <c r="D150" i="390"/>
  <c r="D151" i="390"/>
  <c r="D152" i="390"/>
  <c r="D153" i="390"/>
  <c r="D154" i="390"/>
  <c r="D155" i="390"/>
  <c r="D156" i="390"/>
  <c r="D157" i="390"/>
  <c r="D158" i="390"/>
  <c r="D159" i="390"/>
  <c r="D160" i="390"/>
  <c r="D161" i="390"/>
  <c r="D162" i="390"/>
  <c r="D163" i="390"/>
  <c r="D2" i="390"/>
  <c r="G10" i="393" l="1"/>
  <c r="K3" i="2"/>
  <c r="J3" i="2"/>
  <c r="I3" i="2"/>
  <c r="H3" i="2"/>
  <c r="K2" i="2"/>
  <c r="J2" i="2"/>
  <c r="I2" i="2"/>
  <c r="H2" i="2"/>
  <c r="M3" i="1"/>
  <c r="L3" i="1"/>
  <c r="K3" i="1"/>
  <c r="J3" i="1"/>
  <c r="M2" i="1"/>
  <c r="L2" i="1"/>
  <c r="K2" i="1"/>
  <c r="J2" i="1"/>
  <c r="C168" i="390" l="1"/>
  <c r="D168" i="390" s="1"/>
  <c r="C172" i="390"/>
  <c r="C170" i="390"/>
  <c r="C171" i="390"/>
  <c r="C169" i="390"/>
  <c r="B169" i="390"/>
  <c r="B172" i="390"/>
  <c r="B170" i="390"/>
  <c r="B171" i="390"/>
  <c r="G11" i="393"/>
  <c r="D164" i="390"/>
  <c r="M13" i="391"/>
  <c r="C5" i="391"/>
  <c r="C9" i="391"/>
  <c r="C13" i="391"/>
  <c r="C10" i="391"/>
  <c r="C4" i="391"/>
  <c r="D165" i="390"/>
  <c r="D4" i="391"/>
  <c r="D5" i="391"/>
  <c r="D6" i="391"/>
  <c r="C3" i="391"/>
  <c r="D13" i="391"/>
  <c r="D8" i="391"/>
  <c r="C6" i="391"/>
  <c r="C8" i="391"/>
  <c r="C2" i="391"/>
  <c r="D2" i="391"/>
  <c r="D10" i="391"/>
  <c r="C7" i="391"/>
  <c r="D3" i="391"/>
  <c r="D167" i="390"/>
  <c r="D7" i="391"/>
  <c r="D9" i="391"/>
  <c r="D166" i="390"/>
  <c r="D171" i="390" l="1"/>
  <c r="D169" i="390"/>
  <c r="D170" i="390"/>
  <c r="D172" i="390"/>
  <c r="G12" i="393"/>
  <c r="H10" i="391"/>
  <c r="J10" i="391"/>
  <c r="J7" i="391"/>
  <c r="H7" i="391"/>
  <c r="H2" i="391"/>
  <c r="J2" i="391"/>
  <c r="C20" i="391"/>
  <c r="E20" i="391" s="1"/>
  <c r="C24" i="391"/>
  <c r="J8" i="391"/>
  <c r="H8" i="391"/>
  <c r="J3" i="391"/>
  <c r="H3" i="391"/>
  <c r="J9" i="391"/>
  <c r="H9" i="391"/>
  <c r="J6" i="391"/>
  <c r="H6" i="391"/>
  <c r="J4" i="391"/>
  <c r="H4" i="391"/>
  <c r="J5" i="391"/>
  <c r="H5" i="391"/>
  <c r="G13" i="393" l="1"/>
  <c r="M5" i="391"/>
  <c r="I5" i="391"/>
  <c r="M6" i="391"/>
  <c r="I6" i="391"/>
  <c r="M3" i="391"/>
  <c r="I3" i="391"/>
  <c r="M7" i="391"/>
  <c r="I7" i="391"/>
  <c r="M4" i="391"/>
  <c r="I4" i="391"/>
  <c r="M9" i="391"/>
  <c r="I9" i="391"/>
  <c r="M8" i="391"/>
  <c r="I8" i="391"/>
  <c r="M2" i="391"/>
  <c r="C16" i="391"/>
  <c r="H24" i="391"/>
  <c r="G25" i="391" s="1"/>
  <c r="G26" i="391" s="1"/>
  <c r="I2" i="391"/>
  <c r="M10" i="391"/>
  <c r="I10" i="391"/>
  <c r="G14" i="393" l="1"/>
  <c r="M12" i="391"/>
  <c r="M14" i="391" s="1"/>
  <c r="M15" i="391" s="1"/>
  <c r="C17" i="391"/>
  <c r="C18" i="391" s="1"/>
  <c r="C19" i="391" s="1"/>
  <c r="G15" i="393" l="1"/>
  <c r="E18" i="391"/>
  <c r="G19" i="391"/>
  <c r="K20" i="391"/>
  <c r="C21" i="391"/>
  <c r="G16" i="393" l="1"/>
  <c r="G17" i="393" l="1"/>
  <c r="G18" i="393" l="1"/>
  <c r="G19" i="393" l="1"/>
  <c r="G20" i="393" l="1"/>
  <c r="G21" i="393" l="1"/>
  <c r="G22" i="393" l="1"/>
  <c r="G23" i="393" l="1"/>
  <c r="G24" i="393" l="1"/>
  <c r="G25" i="393" l="1"/>
  <c r="G26" i="393" l="1"/>
  <c r="G27" i="393" l="1"/>
  <c r="G28" i="393" l="1"/>
  <c r="G29" i="393" l="1"/>
  <c r="G30" i="393" l="1"/>
  <c r="G31" i="393" l="1"/>
  <c r="G32" i="393" l="1"/>
  <c r="G33" i="393" l="1"/>
  <c r="G34" i="393" l="1"/>
  <c r="G35" i="393" l="1"/>
  <c r="I35" i="393" s="1"/>
  <c r="L35" i="393" l="1"/>
  <c r="N35" i="393" s="1"/>
  <c r="G36" i="393"/>
  <c r="I36" i="393" s="1"/>
  <c r="L36" i="393" l="1"/>
  <c r="N36" i="393" s="1"/>
  <c r="G37" i="393"/>
  <c r="I37" i="393" s="1"/>
  <c r="L37" i="393" l="1"/>
  <c r="N37" i="393" s="1"/>
  <c r="G38" i="393"/>
  <c r="I38" i="393" s="1"/>
  <c r="L38" i="393" l="1"/>
  <c r="N38" i="393" s="1"/>
  <c r="G39" i="393"/>
  <c r="I39" i="393" s="1"/>
  <c r="L39" i="393" l="1"/>
  <c r="N39" i="393" s="1"/>
  <c r="G40" i="393"/>
  <c r="I40" i="393" s="1"/>
  <c r="L40" i="393" l="1"/>
  <c r="N40" i="393" s="1"/>
  <c r="G41" i="393"/>
  <c r="I41" i="393" s="1"/>
  <c r="L41" i="393" l="1"/>
  <c r="N41" i="393" s="1"/>
  <c r="G42" i="393"/>
  <c r="I42" i="393" s="1"/>
  <c r="L42" i="393" l="1"/>
  <c r="N42" i="393" s="1"/>
  <c r="G43" i="393"/>
  <c r="I43" i="393" s="1"/>
  <c r="L43" i="393" l="1"/>
  <c r="N43" i="393" s="1"/>
  <c r="G44" i="393"/>
  <c r="I44" i="393" s="1"/>
  <c r="L44" i="393" l="1"/>
  <c r="N44" i="393" s="1"/>
  <c r="G45" i="393"/>
  <c r="I45" i="393" s="1"/>
  <c r="L45" i="393" l="1"/>
  <c r="N45" i="393" s="1"/>
  <c r="G46" i="393"/>
  <c r="I46" i="393" s="1"/>
  <c r="L46" i="393" l="1"/>
  <c r="N46" i="393" s="1"/>
  <c r="K3" i="395" s="1"/>
  <c r="G47" i="393"/>
  <c r="I47" i="393" s="1"/>
  <c r="L47" i="393" l="1"/>
  <c r="N47" i="393" s="1"/>
  <c r="G48" i="393"/>
  <c r="I48" i="393" s="1"/>
  <c r="L48" i="393" l="1"/>
  <c r="N48" i="393" s="1"/>
  <c r="G49" i="393"/>
  <c r="I49" i="393" s="1"/>
  <c r="L49" i="393" l="1"/>
  <c r="N49" i="393" s="1"/>
  <c r="G50" i="393"/>
  <c r="I50" i="393" s="1"/>
  <c r="L50" i="393" l="1"/>
  <c r="N50" i="393" s="1"/>
  <c r="G51" i="393"/>
  <c r="I51" i="393" s="1"/>
  <c r="L51" i="393" l="1"/>
  <c r="N51" i="393" s="1"/>
  <c r="G52" i="393"/>
  <c r="I52" i="393" s="1"/>
  <c r="L52" i="393" l="1"/>
  <c r="N52" i="393" s="1"/>
  <c r="G53" i="393"/>
  <c r="I53" i="393" s="1"/>
  <c r="L53" i="393" l="1"/>
  <c r="N53" i="393" s="1"/>
  <c r="G54" i="393"/>
  <c r="I54" i="393" s="1"/>
  <c r="L54" i="393" l="1"/>
  <c r="N54" i="393" s="1"/>
  <c r="G55" i="393"/>
  <c r="I55" i="393" s="1"/>
  <c r="L55" i="393" l="1"/>
  <c r="N55" i="393" s="1"/>
  <c r="G56" i="393"/>
  <c r="I56" i="393" s="1"/>
  <c r="L56" i="393" l="1"/>
  <c r="N56" i="393" s="1"/>
  <c r="G57" i="393"/>
  <c r="I57" i="393" s="1"/>
  <c r="L57" i="393" l="1"/>
  <c r="N57" i="393" s="1"/>
  <c r="G58" i="393"/>
  <c r="I58" i="393" s="1"/>
  <c r="L58" i="393" l="1"/>
  <c r="N58" i="393" s="1"/>
  <c r="K4" i="395" s="1"/>
  <c r="G59" i="393"/>
  <c r="I59" i="393" s="1"/>
  <c r="L59" i="393" l="1"/>
  <c r="N59" i="393" s="1"/>
  <c r="G60" i="393"/>
  <c r="I60" i="393" s="1"/>
  <c r="L60" i="393" l="1"/>
  <c r="N60" i="393" s="1"/>
  <c r="G61" i="393"/>
  <c r="I61" i="393" s="1"/>
  <c r="L61" i="393" l="1"/>
  <c r="N61" i="393" s="1"/>
  <c r="G62" i="393"/>
  <c r="I62" i="393" s="1"/>
  <c r="L62" i="393" l="1"/>
  <c r="N62" i="393" s="1"/>
  <c r="G63" i="393"/>
  <c r="I63" i="393" s="1"/>
  <c r="L63" i="393" l="1"/>
  <c r="N63" i="393" s="1"/>
  <c r="G64" i="393"/>
  <c r="I64" i="393" s="1"/>
  <c r="L64" i="393" l="1"/>
  <c r="N64" i="393" s="1"/>
  <c r="G65" i="393"/>
  <c r="I65" i="393" s="1"/>
  <c r="L65" i="393" l="1"/>
  <c r="N65" i="393" s="1"/>
  <c r="G66" i="393"/>
  <c r="I66" i="393" s="1"/>
  <c r="L66" i="393" l="1"/>
  <c r="N66" i="393" s="1"/>
  <c r="G67" i="393"/>
  <c r="I67" i="393" s="1"/>
  <c r="L67" i="393" l="1"/>
  <c r="N67" i="393" s="1"/>
  <c r="G68" i="393"/>
  <c r="I68" i="393" s="1"/>
  <c r="L68" i="393" l="1"/>
  <c r="N68" i="393" s="1"/>
  <c r="G69" i="393"/>
  <c r="I69" i="393" s="1"/>
  <c r="L69" i="393" l="1"/>
  <c r="N69" i="393" s="1"/>
  <c r="G70" i="393"/>
  <c r="I70" i="393" s="1"/>
  <c r="L70" i="393" l="1"/>
  <c r="N70" i="393" s="1"/>
  <c r="K5" i="395" s="1"/>
  <c r="G71" i="393"/>
  <c r="I71" i="393" s="1"/>
  <c r="L71" i="393" l="1"/>
  <c r="N71" i="393" s="1"/>
  <c r="G72" i="393"/>
  <c r="I72" i="393" s="1"/>
  <c r="L72" i="393" l="1"/>
  <c r="N72" i="393" s="1"/>
  <c r="G73" i="393"/>
  <c r="I73" i="393" s="1"/>
  <c r="L73" i="393" l="1"/>
  <c r="N73" i="393" s="1"/>
  <c r="G74" i="393"/>
  <c r="I74" i="393" s="1"/>
  <c r="L74" i="393" l="1"/>
  <c r="N74" i="393" s="1"/>
  <c r="G75" i="393"/>
  <c r="I75" i="393" s="1"/>
  <c r="L75" i="393" l="1"/>
  <c r="N75" i="393" s="1"/>
  <c r="G76" i="393"/>
  <c r="I76" i="393" s="1"/>
  <c r="L76" i="393" l="1"/>
  <c r="N76" i="393" s="1"/>
  <c r="G77" i="393"/>
  <c r="I77" i="393" s="1"/>
  <c r="L77" i="393" l="1"/>
  <c r="N77" i="393" s="1"/>
  <c r="G78" i="393"/>
  <c r="I78" i="393" s="1"/>
  <c r="L78" i="393" l="1"/>
  <c r="N78" i="393" s="1"/>
  <c r="G79" i="393"/>
  <c r="I79" i="393" s="1"/>
  <c r="L79" i="393" l="1"/>
  <c r="N79" i="393" s="1"/>
  <c r="G80" i="393"/>
  <c r="I80" i="393" s="1"/>
  <c r="L80" i="393" l="1"/>
  <c r="N80" i="393" s="1"/>
  <c r="G81" i="393"/>
  <c r="I81" i="393" s="1"/>
  <c r="L81" i="393" l="1"/>
  <c r="N81" i="393" s="1"/>
  <c r="G82" i="393"/>
  <c r="I82" i="393" s="1"/>
  <c r="L82" i="393" l="1"/>
  <c r="N82" i="393" s="1"/>
  <c r="K6" i="395" s="1"/>
  <c r="G83" i="393"/>
  <c r="I83" i="393" s="1"/>
  <c r="L83" i="393" l="1"/>
  <c r="N83" i="393" s="1"/>
  <c r="G84" i="393"/>
  <c r="I84" i="393" s="1"/>
  <c r="L84" i="393" l="1"/>
  <c r="N84" i="393" s="1"/>
  <c r="G85" i="393"/>
  <c r="I85" i="393" s="1"/>
  <c r="L85" i="393" l="1"/>
  <c r="N85" i="393" s="1"/>
  <c r="G86" i="393"/>
  <c r="I86" i="393" s="1"/>
  <c r="L86" i="393" l="1"/>
  <c r="N86" i="393" s="1"/>
  <c r="G87" i="393"/>
  <c r="I87" i="393" s="1"/>
  <c r="L87" i="393" l="1"/>
  <c r="N87" i="393" s="1"/>
  <c r="G88" i="393"/>
  <c r="I88" i="393" s="1"/>
  <c r="L88" i="393" l="1"/>
  <c r="N88" i="393" s="1"/>
  <c r="G89" i="393"/>
  <c r="I89" i="393" s="1"/>
  <c r="L89" i="393" l="1"/>
  <c r="N89" i="393" s="1"/>
  <c r="G90" i="393"/>
  <c r="I90" i="393" s="1"/>
  <c r="L90" i="393" l="1"/>
  <c r="N90" i="393" s="1"/>
  <c r="G91" i="393"/>
  <c r="I91" i="393" s="1"/>
  <c r="L91" i="393" l="1"/>
  <c r="N91" i="393" s="1"/>
  <c r="G92" i="393"/>
  <c r="I92" i="393" s="1"/>
  <c r="L92" i="393" l="1"/>
  <c r="N92" i="393" s="1"/>
  <c r="G93" i="393"/>
  <c r="I93" i="393" s="1"/>
  <c r="L93" i="393" l="1"/>
  <c r="N93" i="393" s="1"/>
  <c r="G94" i="393"/>
  <c r="I94" i="393" s="1"/>
  <c r="L94" i="393" l="1"/>
  <c r="N94" i="393" s="1"/>
  <c r="K7" i="395" s="1"/>
  <c r="G95" i="393"/>
  <c r="I95" i="393" s="1"/>
  <c r="L95" i="393" l="1"/>
  <c r="N95" i="393" s="1"/>
  <c r="G96" i="393"/>
  <c r="I96" i="393" s="1"/>
  <c r="L96" i="393" l="1"/>
  <c r="N96" i="393" s="1"/>
  <c r="G97" i="393"/>
  <c r="I97" i="393" s="1"/>
  <c r="L97" i="393" l="1"/>
  <c r="N97" i="393" s="1"/>
  <c r="G98" i="393"/>
  <c r="I98" i="393" s="1"/>
  <c r="L98" i="393" l="1"/>
  <c r="N98" i="393" s="1"/>
  <c r="G99" i="393"/>
  <c r="I99" i="393" s="1"/>
  <c r="L99" i="393" l="1"/>
  <c r="N99" i="393" s="1"/>
  <c r="G100" i="393"/>
  <c r="I100" i="393" s="1"/>
  <c r="L100" i="393" l="1"/>
  <c r="N100" i="393" s="1"/>
  <c r="G101" i="393"/>
  <c r="I101" i="393" s="1"/>
  <c r="L101" i="393" l="1"/>
  <c r="N101" i="393" s="1"/>
  <c r="G102" i="393"/>
  <c r="I102" i="393" s="1"/>
  <c r="L102" i="393" l="1"/>
  <c r="N102" i="393" s="1"/>
  <c r="G103" i="393"/>
  <c r="I103" i="393" s="1"/>
  <c r="L103" i="393" l="1"/>
  <c r="N103" i="393" s="1"/>
  <c r="G104" i="393"/>
  <c r="I104" i="393" s="1"/>
  <c r="L104" i="393" l="1"/>
  <c r="N104" i="393" s="1"/>
  <c r="G105" i="393"/>
  <c r="I105" i="393" s="1"/>
  <c r="L105" i="393" l="1"/>
  <c r="N105" i="393" s="1"/>
  <c r="G106" i="393"/>
  <c r="I106" i="393" s="1"/>
  <c r="L106" i="393" l="1"/>
  <c r="N106" i="393" s="1"/>
  <c r="K8" i="395" s="1"/>
  <c r="G107" i="393"/>
  <c r="I107" i="393" s="1"/>
  <c r="L107" i="393" l="1"/>
  <c r="N107" i="393" s="1"/>
  <c r="G108" i="393"/>
  <c r="I108" i="393" s="1"/>
  <c r="L108" i="393" l="1"/>
  <c r="N108" i="393" s="1"/>
  <c r="G109" i="393"/>
  <c r="I109" i="393" s="1"/>
  <c r="L109" i="393" l="1"/>
  <c r="N109" i="393" s="1"/>
  <c r="G110" i="393"/>
  <c r="I110" i="393" s="1"/>
  <c r="L110" i="393" l="1"/>
  <c r="N110" i="393" s="1"/>
  <c r="G111" i="393"/>
  <c r="I111" i="393" s="1"/>
  <c r="L111" i="393" l="1"/>
  <c r="N111" i="393" s="1"/>
  <c r="G112" i="393"/>
  <c r="I112" i="393" s="1"/>
  <c r="L112" i="393" l="1"/>
  <c r="N112" i="393" s="1"/>
  <c r="G113" i="393"/>
  <c r="I113" i="393" s="1"/>
  <c r="L113" i="393" l="1"/>
  <c r="N113" i="393" s="1"/>
  <c r="G114" i="393"/>
  <c r="I114" i="393" s="1"/>
  <c r="L114" i="393" l="1"/>
  <c r="N114" i="393" s="1"/>
  <c r="G115" i="393"/>
  <c r="I115" i="393" s="1"/>
  <c r="L115" i="393" l="1"/>
  <c r="N115" i="393" s="1"/>
  <c r="G116" i="393"/>
  <c r="I116" i="393" s="1"/>
  <c r="L116" i="393" l="1"/>
  <c r="N116" i="393" s="1"/>
  <c r="G117" i="393"/>
  <c r="I117" i="393" s="1"/>
  <c r="L117" i="393" l="1"/>
  <c r="N117" i="393" s="1"/>
  <c r="G118" i="393"/>
  <c r="I118" i="393" s="1"/>
  <c r="L118" i="393" l="1"/>
  <c r="N118" i="393" s="1"/>
  <c r="K9" i="395" s="1"/>
  <c r="G119" i="393"/>
  <c r="I119" i="393" s="1"/>
  <c r="L119" i="393" l="1"/>
  <c r="N119" i="393" s="1"/>
  <c r="G120" i="393"/>
  <c r="I120" i="393" s="1"/>
  <c r="L120" i="393" l="1"/>
  <c r="N120" i="393" s="1"/>
  <c r="G121" i="393"/>
  <c r="I121" i="393" s="1"/>
  <c r="L121" i="393" l="1"/>
  <c r="N121" i="393" s="1"/>
  <c r="G122" i="393"/>
  <c r="I122" i="393" s="1"/>
  <c r="L122" i="393" l="1"/>
  <c r="N122" i="393" s="1"/>
  <c r="G123" i="393"/>
  <c r="I123" i="393" s="1"/>
  <c r="L123" i="393" l="1"/>
  <c r="N123" i="393" s="1"/>
  <c r="G124" i="393"/>
  <c r="I124" i="393" s="1"/>
  <c r="L124" i="393" l="1"/>
  <c r="N124" i="393" s="1"/>
  <c r="G125" i="393"/>
  <c r="I125" i="393" s="1"/>
  <c r="L125" i="393" l="1"/>
  <c r="N125" i="393" s="1"/>
  <c r="G126" i="393"/>
  <c r="I126" i="393" s="1"/>
  <c r="L126" i="393" l="1"/>
  <c r="N126" i="393" s="1"/>
  <c r="G127" i="393"/>
  <c r="I127" i="393" s="1"/>
  <c r="L127" i="393" l="1"/>
  <c r="N127" i="393" s="1"/>
  <c r="G128" i="393"/>
  <c r="I128" i="393" s="1"/>
  <c r="L128" i="393" l="1"/>
  <c r="N128" i="393" s="1"/>
  <c r="G129" i="393"/>
  <c r="I129" i="393" s="1"/>
  <c r="L129" i="393" l="1"/>
  <c r="N129" i="393" s="1"/>
  <c r="G130" i="393"/>
  <c r="I130" i="393" s="1"/>
  <c r="L130" i="393" l="1"/>
  <c r="N130" i="393" s="1"/>
  <c r="K10" i="395" s="1"/>
  <c r="G131" i="393"/>
  <c r="I131" i="393" s="1"/>
  <c r="L131" i="393" l="1"/>
  <c r="N131" i="393" s="1"/>
  <c r="G132" i="393"/>
  <c r="I132" i="393" s="1"/>
  <c r="L132" i="393" l="1"/>
  <c r="N132" i="393" s="1"/>
  <c r="G133" i="393"/>
  <c r="I133" i="393" s="1"/>
  <c r="L133" i="393" l="1"/>
  <c r="N133" i="393" s="1"/>
  <c r="G134" i="393"/>
  <c r="I134" i="393" s="1"/>
  <c r="L134" i="393" l="1"/>
  <c r="N134" i="393" s="1"/>
  <c r="G135" i="393"/>
  <c r="I135" i="393" s="1"/>
  <c r="L135" i="393" l="1"/>
  <c r="N135" i="393" s="1"/>
  <c r="G136" i="393"/>
  <c r="I136" i="393" s="1"/>
  <c r="L136" i="393" s="1"/>
  <c r="P136" i="393" l="1"/>
  <c r="K12" i="395" s="1"/>
  <c r="N136" i="393"/>
  <c r="K11" i="395" s="1"/>
</calcChain>
</file>

<file path=xl/sharedStrings.xml><?xml version="1.0" encoding="utf-8"?>
<sst xmlns="http://schemas.openxmlformats.org/spreadsheetml/2006/main" count="156" uniqueCount="143">
  <si>
    <t>代码</t>
  </si>
  <si>
    <t>名称</t>
  </si>
  <si>
    <t>当前价</t>
  </si>
  <si>
    <t>涨跌幅</t>
  </si>
  <si>
    <t>振幅</t>
  </si>
  <si>
    <t>最高价</t>
  </si>
  <si>
    <t>最低价</t>
  </si>
  <si>
    <t>成交金额</t>
  </si>
  <si>
    <t>更新时间</t>
  </si>
  <si>
    <t>累计净值</t>
  </si>
  <si>
    <t>上日净值</t>
  </si>
  <si>
    <t>净值日期</t>
  </si>
  <si>
    <t>净值</t>
    <phoneticPr fontId="16" type="noConversion"/>
  </si>
  <si>
    <t>sh000016</t>
  </si>
  <si>
    <t>sh000300</t>
  </si>
  <si>
    <t>sh000663</t>
    <phoneticPr fontId="16" type="noConversion"/>
  </si>
  <si>
    <t>代码</t>
    <phoneticPr fontId="16" type="noConversion"/>
  </si>
  <si>
    <t>代码</t>
    <phoneticPr fontId="16" type="noConversion"/>
  </si>
  <si>
    <t>净值</t>
    <phoneticPr fontId="16" type="noConversion"/>
  </si>
  <si>
    <t>涨幅</t>
    <phoneticPr fontId="16" type="noConversion"/>
  </si>
  <si>
    <t>日期</t>
    <phoneticPr fontId="16" type="noConversion"/>
  </si>
  <si>
    <t>价格</t>
    <phoneticPr fontId="16" type="noConversion"/>
  </si>
  <si>
    <t>成交金额</t>
    <phoneticPr fontId="16" type="noConversion"/>
  </si>
  <si>
    <t>买一</t>
    <phoneticPr fontId="16" type="noConversion"/>
  </si>
  <si>
    <t>卖一</t>
    <phoneticPr fontId="16" type="noConversion"/>
  </si>
  <si>
    <t>开盘</t>
    <phoneticPr fontId="16" type="noConversion"/>
  </si>
  <si>
    <t>12月17日净值</t>
    <phoneticPr fontId="16" type="noConversion"/>
  </si>
  <si>
    <t>时间</t>
    <phoneticPr fontId="67" type="noConversion"/>
  </si>
  <si>
    <t>市价</t>
    <phoneticPr fontId="16" type="noConversion"/>
  </si>
  <si>
    <t>净值</t>
    <phoneticPr fontId="16" type="noConversion"/>
  </si>
  <si>
    <t>折价率</t>
    <phoneticPr fontId="16" type="noConversion"/>
  </si>
  <si>
    <t>证券代码</t>
    <phoneticPr fontId="16" type="noConversion"/>
  </si>
  <si>
    <t>证券名称</t>
    <phoneticPr fontId="16" type="noConversion"/>
  </si>
  <si>
    <t>最新价格</t>
    <phoneticPr fontId="16" type="noConversion"/>
  </si>
  <si>
    <t>时间</t>
    <phoneticPr fontId="16" type="noConversion"/>
  </si>
  <si>
    <t>定增数量（万股）</t>
  </si>
  <si>
    <t>定增价格</t>
    <phoneticPr fontId="16" type="noConversion"/>
  </si>
  <si>
    <t>定增金额（万元）</t>
    <phoneticPr fontId="16" type="noConversion"/>
  </si>
  <si>
    <t>现在市值（万元）</t>
    <phoneticPr fontId="16" type="noConversion"/>
  </si>
  <si>
    <t>个股盈利（%）</t>
  </si>
  <si>
    <t>公告日期</t>
    <phoneticPr fontId="16" type="noConversion"/>
  </si>
  <si>
    <t>分红派现（万）</t>
    <phoneticPr fontId="16" type="noConversion"/>
  </si>
  <si>
    <t>300370</t>
    <phoneticPr fontId="16" type="noConversion"/>
  </si>
  <si>
    <t>安控科技</t>
    <phoneticPr fontId="16" type="noConversion"/>
  </si>
  <si>
    <t>002460</t>
    <phoneticPr fontId="16" type="noConversion"/>
  </si>
  <si>
    <t>赣锋锂业</t>
    <phoneticPr fontId="16" type="noConversion"/>
  </si>
  <si>
    <t>603368</t>
    <phoneticPr fontId="16" type="noConversion"/>
  </si>
  <si>
    <t>柳州医药</t>
    <phoneticPr fontId="16" type="noConversion"/>
  </si>
  <si>
    <t>300017</t>
    <phoneticPr fontId="16" type="noConversion"/>
  </si>
  <si>
    <t>网宿科技</t>
    <phoneticPr fontId="16" type="noConversion"/>
  </si>
  <si>
    <t>002709</t>
    <phoneticPr fontId="16" type="noConversion"/>
  </si>
  <si>
    <t>天锡材料</t>
    <phoneticPr fontId="16" type="noConversion"/>
  </si>
  <si>
    <t>002706</t>
    <phoneticPr fontId="16" type="noConversion"/>
  </si>
  <si>
    <t>良信电器</t>
    <phoneticPr fontId="16" type="noConversion"/>
  </si>
  <si>
    <t>002293</t>
    <phoneticPr fontId="16" type="noConversion"/>
  </si>
  <si>
    <t>罗莱生活</t>
    <phoneticPr fontId="16" type="noConversion"/>
  </si>
  <si>
    <t>002425</t>
    <phoneticPr fontId="16" type="noConversion"/>
  </si>
  <si>
    <t>凯撒股份</t>
    <phoneticPr fontId="16" type="noConversion"/>
  </si>
  <si>
    <t>603601</t>
    <phoneticPr fontId="16" type="noConversion"/>
  </si>
  <si>
    <t>再升科技</t>
  </si>
  <si>
    <t>168101</t>
    <phoneticPr fontId="16" type="noConversion"/>
  </si>
  <si>
    <t>九泰锐智</t>
    <phoneticPr fontId="16" type="noConversion"/>
  </si>
  <si>
    <t>发行份额（万）：</t>
    <phoneticPr fontId="16" type="noConversion"/>
  </si>
  <si>
    <t>总定增金额（万）：</t>
    <phoneticPr fontId="16" type="noConversion"/>
  </si>
  <si>
    <t>定增股票市值：</t>
    <phoneticPr fontId="16" type="noConversion"/>
  </si>
  <si>
    <t>定增盈利：</t>
    <phoneticPr fontId="16" type="noConversion"/>
  </si>
  <si>
    <t>分红派现(万）：</t>
    <phoneticPr fontId="16" type="noConversion"/>
  </si>
  <si>
    <t>基金资产估值：</t>
    <phoneticPr fontId="16" type="noConversion"/>
  </si>
  <si>
    <t>基金仓位：</t>
    <phoneticPr fontId="16" type="noConversion"/>
  </si>
  <si>
    <t>基金份额估值：</t>
    <phoneticPr fontId="16" type="noConversion"/>
  </si>
  <si>
    <t>基金净值：</t>
    <phoneticPr fontId="16" type="noConversion"/>
  </si>
  <si>
    <r>
      <t>未实现价值(</t>
    </r>
    <r>
      <rPr>
        <sz val="12"/>
        <rFont val="宋体"/>
        <family val="3"/>
        <charset val="134"/>
      </rPr>
      <t>%)</t>
    </r>
    <r>
      <rPr>
        <sz val="12"/>
        <rFont val="宋体"/>
        <family val="3"/>
        <charset val="134"/>
      </rPr>
      <t>：</t>
    </r>
    <phoneticPr fontId="16" type="noConversion"/>
  </si>
  <si>
    <t>市场价格：</t>
    <phoneticPr fontId="16" type="noConversion"/>
  </si>
  <si>
    <r>
      <t>溢价率(</t>
    </r>
    <r>
      <rPr>
        <b/>
        <sz val="12"/>
        <color indexed="30"/>
        <rFont val="宋体"/>
        <family val="3"/>
        <charset val="134"/>
      </rPr>
      <t>%)</t>
    </r>
    <r>
      <rPr>
        <b/>
        <sz val="12"/>
        <color indexed="30"/>
        <rFont val="宋体"/>
        <family val="3"/>
        <charset val="134"/>
      </rPr>
      <t>：</t>
    </r>
    <phoneticPr fontId="16" type="noConversion"/>
  </si>
  <si>
    <r>
      <t>折价率(</t>
    </r>
    <r>
      <rPr>
        <sz val="11"/>
        <color indexed="8"/>
        <rFont val="宋体"/>
        <family val="3"/>
        <charset val="134"/>
      </rPr>
      <t>%)</t>
    </r>
    <r>
      <rPr>
        <sz val="11"/>
        <color indexed="8"/>
        <rFont val="宋体"/>
        <family val="3"/>
        <charset val="134"/>
      </rPr>
      <t>：</t>
    </r>
    <phoneticPr fontId="16" type="noConversion"/>
  </si>
  <si>
    <t>sz002293</t>
  </si>
  <si>
    <t>sz002425</t>
  </si>
  <si>
    <t>sz002460</t>
  </si>
  <si>
    <t>sz002706</t>
  </si>
  <si>
    <t>sz002709</t>
  </si>
  <si>
    <t>sz300017</t>
  </si>
  <si>
    <t>sz300370</t>
  </si>
  <si>
    <t>sh603368</t>
  </si>
  <si>
    <t>sh603601</t>
  </si>
  <si>
    <t>sz168101</t>
    <phoneticPr fontId="16" type="noConversion"/>
  </si>
  <si>
    <t>盈利</t>
    <phoneticPr fontId="16" type="noConversion"/>
  </si>
  <si>
    <r>
      <t>s</t>
    </r>
    <r>
      <rPr>
        <sz val="11"/>
        <color indexed="8"/>
        <rFont val="宋体"/>
        <family val="3"/>
        <charset val="134"/>
      </rPr>
      <t>z168101</t>
    </r>
    <phoneticPr fontId="16" type="noConversion"/>
  </si>
  <si>
    <t>年限</t>
    <phoneticPr fontId="16" type="noConversion"/>
  </si>
  <si>
    <t>日收益</t>
    <phoneticPr fontId="16" type="noConversion"/>
  </si>
  <si>
    <t xml:space="preserve">    收盘</t>
  </si>
  <si>
    <t>天数</t>
    <phoneticPr fontId="16" type="noConversion"/>
  </si>
  <si>
    <t>差额</t>
    <phoneticPr fontId="16" type="noConversion"/>
  </si>
  <si>
    <r>
      <t>2</t>
    </r>
    <r>
      <rPr>
        <sz val="11"/>
        <color indexed="8"/>
        <rFont val="宋体"/>
        <family val="3"/>
        <charset val="134"/>
      </rPr>
      <t>006年</t>
    </r>
    <phoneticPr fontId="16" type="noConversion"/>
  </si>
  <si>
    <r>
      <t>2</t>
    </r>
    <r>
      <rPr>
        <sz val="11"/>
        <color indexed="8"/>
        <rFont val="宋体"/>
        <family val="3"/>
        <charset val="134"/>
      </rPr>
      <t>007年</t>
    </r>
    <phoneticPr fontId="16" type="noConversion"/>
  </si>
  <si>
    <r>
      <t>2008年</t>
    </r>
    <r>
      <rPr>
        <sz val="11"/>
        <color indexed="8"/>
        <rFont val="宋体"/>
        <family val="3"/>
        <charset val="134"/>
      </rPr>
      <t/>
    </r>
  </si>
  <si>
    <r>
      <t>2009年</t>
    </r>
    <r>
      <rPr>
        <sz val="11"/>
        <color indexed="8"/>
        <rFont val="宋体"/>
        <family val="3"/>
        <charset val="134"/>
      </rPr>
      <t/>
    </r>
  </si>
  <si>
    <r>
      <t>2010年</t>
    </r>
    <r>
      <rPr>
        <sz val="11"/>
        <color indexed="8"/>
        <rFont val="宋体"/>
        <family val="3"/>
        <charset val="134"/>
      </rPr>
      <t/>
    </r>
  </si>
  <si>
    <r>
      <t>2011年</t>
    </r>
    <r>
      <rPr>
        <sz val="11"/>
        <color indexed="8"/>
        <rFont val="宋体"/>
        <family val="3"/>
        <charset val="134"/>
      </rPr>
      <t/>
    </r>
  </si>
  <si>
    <r>
      <t>2012年</t>
    </r>
    <r>
      <rPr>
        <sz val="11"/>
        <color indexed="8"/>
        <rFont val="宋体"/>
        <family val="3"/>
        <charset val="134"/>
      </rPr>
      <t/>
    </r>
  </si>
  <si>
    <r>
      <t>2013年</t>
    </r>
    <r>
      <rPr>
        <sz val="11"/>
        <color indexed="8"/>
        <rFont val="宋体"/>
        <family val="3"/>
        <charset val="134"/>
      </rPr>
      <t/>
    </r>
  </si>
  <si>
    <r>
      <t>2014年</t>
    </r>
    <r>
      <rPr>
        <sz val="11"/>
        <color indexed="8"/>
        <rFont val="宋体"/>
        <family val="3"/>
        <charset val="134"/>
      </rPr>
      <t/>
    </r>
  </si>
  <si>
    <r>
      <t>2015年</t>
    </r>
    <r>
      <rPr>
        <sz val="11"/>
        <color indexed="8"/>
        <rFont val="宋体"/>
        <family val="3"/>
        <charset val="134"/>
      </rPr>
      <t/>
    </r>
  </si>
  <si>
    <t>平均</t>
    <phoneticPr fontId="16" type="noConversion"/>
  </si>
  <si>
    <t>折价率</t>
    <phoneticPr fontId="16" type="noConversion"/>
  </si>
  <si>
    <t>时间</t>
    <phoneticPr fontId="16" type="noConversion"/>
  </si>
  <si>
    <t>佣金</t>
    <phoneticPr fontId="16" type="noConversion"/>
  </si>
  <si>
    <t>仓位</t>
    <phoneticPr fontId="16" type="noConversion"/>
  </si>
  <si>
    <t>定增打折</t>
    <phoneticPr fontId="16" type="noConversion"/>
  </si>
  <si>
    <t>收益率</t>
    <phoneticPr fontId="16" type="noConversion"/>
  </si>
  <si>
    <t>定投金额</t>
    <phoneticPr fontId="16" type="noConversion"/>
  </si>
  <si>
    <t>定增</t>
    <phoneticPr fontId="16" type="noConversion"/>
  </si>
  <si>
    <r>
      <t>沪深3</t>
    </r>
    <r>
      <rPr>
        <sz val="11"/>
        <color indexed="8"/>
        <rFont val="宋体"/>
        <family val="3"/>
        <charset val="134"/>
      </rPr>
      <t>00</t>
    </r>
    <phoneticPr fontId="16" type="noConversion"/>
  </si>
  <si>
    <r>
      <t>沪深3</t>
    </r>
    <r>
      <rPr>
        <sz val="11"/>
        <color indexed="8"/>
        <rFont val="宋体"/>
        <family val="3"/>
        <charset val="134"/>
      </rPr>
      <t>00份额</t>
    </r>
    <phoneticPr fontId="16" type="noConversion"/>
  </si>
  <si>
    <t>定增份额</t>
    <phoneticPr fontId="16" type="noConversion"/>
  </si>
  <si>
    <t>沪深300累计份额</t>
    <phoneticPr fontId="16" type="noConversion"/>
  </si>
  <si>
    <t>定增累计份额</t>
    <phoneticPr fontId="16" type="noConversion"/>
  </si>
  <si>
    <t>沪深300累计价值</t>
    <phoneticPr fontId="16" type="noConversion"/>
  </si>
  <si>
    <t>定增累计价值</t>
    <phoneticPr fontId="16" type="noConversion"/>
  </si>
  <si>
    <t>累计投入</t>
    <phoneticPr fontId="16" type="noConversion"/>
  </si>
  <si>
    <t>沪深300累计收益</t>
    <phoneticPr fontId="16" type="noConversion"/>
  </si>
  <si>
    <t>定增累计收益</t>
    <phoneticPr fontId="16" type="noConversion"/>
  </si>
  <si>
    <t>沪深300现金流</t>
    <phoneticPr fontId="16" type="noConversion"/>
  </si>
  <si>
    <t>定增现金流</t>
    <phoneticPr fontId="16" type="noConversion"/>
  </si>
  <si>
    <r>
      <t>沪深3</t>
    </r>
    <r>
      <rPr>
        <sz val="11"/>
        <color indexed="8"/>
        <rFont val="宋体"/>
        <family val="3"/>
        <charset val="134"/>
      </rPr>
      <t>00定投</t>
    </r>
    <phoneticPr fontId="16" type="noConversion"/>
  </si>
  <si>
    <t>定增基金定投</t>
    <phoneticPr fontId="16" type="noConversion"/>
  </si>
  <si>
    <t>年化收益率</t>
    <phoneticPr fontId="16" type="noConversion"/>
  </si>
  <si>
    <t>年份</t>
    <phoneticPr fontId="16" type="noConversion"/>
  </si>
  <si>
    <t>打折\仓位</t>
  </si>
  <si>
    <t>表3：定增打折和仓位下的年化收益率</t>
    <phoneticPr fontId="16" type="noConversion"/>
  </si>
  <si>
    <t>表2：定投定增测算</t>
    <phoneticPr fontId="16" type="noConversion"/>
  </si>
  <si>
    <t>表1：定增折价率</t>
    <phoneticPr fontId="16" type="noConversion"/>
  </si>
  <si>
    <t>溢价</t>
    <phoneticPr fontId="16" type="noConversion"/>
  </si>
  <si>
    <t>沪深300</t>
    <phoneticPr fontId="16" type="noConversion"/>
  </si>
  <si>
    <t>上证50</t>
    <phoneticPr fontId="16" type="noConversion"/>
  </si>
  <si>
    <t>赣锋锂业</t>
    <phoneticPr fontId="16" type="noConversion"/>
  </si>
  <si>
    <t>良信电器</t>
    <phoneticPr fontId="16" type="noConversion"/>
  </si>
  <si>
    <t>天赐材料</t>
    <phoneticPr fontId="16" type="noConversion"/>
  </si>
  <si>
    <t>安控科技</t>
    <phoneticPr fontId="16" type="noConversion"/>
  </si>
  <si>
    <t>再升科技</t>
    <phoneticPr fontId="16" type="noConversion"/>
  </si>
  <si>
    <t>九泰锐智</t>
    <phoneticPr fontId="16" type="noConversion"/>
  </si>
  <si>
    <t>华夏纯债债券C</t>
    <phoneticPr fontId="16" type="noConversion"/>
  </si>
  <si>
    <t>国投瑞银美丽中国混合</t>
    <phoneticPr fontId="16" type="noConversion"/>
  </si>
  <si>
    <t>九泰锐智定增混合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</si>
</sst>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[$-F400]h:mm:ss\ AM/PM"/>
    <numFmt numFmtId="177" formatCode="0.0000_ "/>
    <numFmt numFmtId="178" formatCode="0.000_ "/>
    <numFmt numFmtId="179" formatCode="0.00_ "/>
    <numFmt numFmtId="180" formatCode="0.00_ ;[Red]\-0.00\ "/>
    <numFmt numFmtId="181" formatCode="0.00_);[Red]\(0.00\)"/>
    <numFmt numFmtId="182" formatCode="0.000_);[Red]\(0.000\)"/>
    <numFmt numFmtId="183" formatCode="0.000%"/>
    <numFmt numFmtId="184" formatCode="0.000"/>
    <numFmt numFmtId="185" formatCode="0.00000"/>
  </numFmts>
  <fonts count="91">
    <font>
      <sz val="11"/>
      <color indexed="8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Tahoma"/>
      <family val="2"/>
      <charset val="134"/>
    </font>
    <font>
      <b/>
      <sz val="13"/>
      <color theme="3"/>
      <name val="Tahoma"/>
      <family val="2"/>
      <charset val="134"/>
    </font>
    <font>
      <b/>
      <sz val="11"/>
      <color theme="3"/>
      <name val="Tahoma"/>
      <family val="2"/>
      <charset val="134"/>
    </font>
    <font>
      <sz val="11"/>
      <color rgb="FF006100"/>
      <name val="Tahoma"/>
      <family val="2"/>
      <charset val="134"/>
    </font>
    <font>
      <sz val="11"/>
      <color rgb="FF9C0006"/>
      <name val="Tahoma"/>
      <family val="2"/>
      <charset val="134"/>
    </font>
    <font>
      <sz val="11"/>
      <color rgb="FF9C6500"/>
      <name val="Tahoma"/>
      <family val="2"/>
      <charset val="134"/>
    </font>
    <font>
      <sz val="11"/>
      <color rgb="FF3F3F76"/>
      <name val="Tahoma"/>
      <family val="2"/>
      <charset val="134"/>
    </font>
    <font>
      <b/>
      <sz val="11"/>
      <color rgb="FF3F3F3F"/>
      <name val="Tahoma"/>
      <family val="2"/>
      <charset val="134"/>
    </font>
    <font>
      <b/>
      <sz val="11"/>
      <color rgb="FFFA7D00"/>
      <name val="Tahoma"/>
      <family val="2"/>
      <charset val="134"/>
    </font>
    <font>
      <sz val="11"/>
      <color rgb="FFFA7D00"/>
      <name val="Tahoma"/>
      <family val="2"/>
      <charset val="134"/>
    </font>
    <font>
      <b/>
      <sz val="11"/>
      <color theme="0"/>
      <name val="Tahoma"/>
      <family val="2"/>
      <charset val="134"/>
    </font>
    <font>
      <sz val="11"/>
      <color rgb="FFFF0000"/>
      <name val="Tahoma"/>
      <family val="2"/>
      <charset val="134"/>
    </font>
    <font>
      <i/>
      <sz val="11"/>
      <color rgb="FF7F7F7F"/>
      <name val="Tahoma"/>
      <family val="2"/>
      <charset val="134"/>
    </font>
    <font>
      <b/>
      <sz val="11"/>
      <color theme="1"/>
      <name val="Tahoma"/>
      <family val="2"/>
      <charset val="134"/>
    </font>
    <font>
      <sz val="11"/>
      <color theme="0"/>
      <name val="Tahoma"/>
      <family val="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008000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rgb="FF008000"/>
      <name val="宋体"/>
      <family val="3"/>
      <charset val="134"/>
      <scheme val="minor"/>
    </font>
    <font>
      <sz val="18"/>
      <color theme="3"/>
      <name val="宋体"/>
      <family val="2"/>
      <charset val="134"/>
      <scheme val="major"/>
    </font>
    <font>
      <sz val="9"/>
      <name val="宋体"/>
      <family val="2"/>
      <charset val="134"/>
      <scheme val="minor"/>
    </font>
    <font>
      <b/>
      <sz val="12"/>
      <color indexed="8"/>
      <name val="微软雅黑"/>
      <family val="2"/>
      <charset val="134"/>
    </font>
    <font>
      <b/>
      <sz val="12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theme="1"/>
      <name val="宋体"/>
      <family val="3"/>
      <charset val="134"/>
      <scheme val="minor"/>
    </font>
    <font>
      <sz val="12"/>
      <color rgb="FF0070C0"/>
      <name val="微软雅黑"/>
      <family val="2"/>
      <charset val="134"/>
    </font>
    <font>
      <sz val="12"/>
      <color rgb="FFFF00FF"/>
      <name val="微软雅黑"/>
      <family val="2"/>
      <charset val="134"/>
    </font>
    <font>
      <sz val="11"/>
      <color rgb="FFFF00FF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indexed="10"/>
      <name val="宋体"/>
      <family val="3"/>
      <charset val="134"/>
    </font>
    <font>
      <sz val="11"/>
      <color rgb="FF00B050"/>
      <name val="宋体"/>
      <family val="3"/>
      <charset val="134"/>
      <scheme val="minor"/>
    </font>
    <font>
      <b/>
      <sz val="12"/>
      <color rgb="FF0070C0"/>
      <name val="宋体"/>
      <family val="3"/>
      <charset val="134"/>
    </font>
    <font>
      <b/>
      <sz val="12"/>
      <color indexed="30"/>
      <name val="宋体"/>
      <family val="3"/>
      <charset val="134"/>
    </font>
    <font>
      <sz val="11"/>
      <color rgb="FF00B0F0"/>
      <name val="宋体"/>
      <family val="3"/>
      <charset val="134"/>
      <scheme val="minor"/>
    </font>
    <font>
      <sz val="12"/>
      <color indexed="10"/>
      <name val="宋体"/>
      <family val="3"/>
      <charset val="134"/>
    </font>
    <font>
      <sz val="12"/>
      <color rgb="FF0070C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2"/>
      <color rgb="FF000000"/>
      <name val="宋体"/>
      <family val="3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84">
    <xf numFmtId="176" fontId="0" fillId="0" borderId="0">
      <alignment vertical="center"/>
    </xf>
    <xf numFmtId="176" fontId="13" fillId="0" borderId="0">
      <alignment vertical="center"/>
    </xf>
    <xf numFmtId="176" fontId="13" fillId="0" borderId="0">
      <alignment vertical="center"/>
    </xf>
    <xf numFmtId="176" fontId="15" fillId="0" borderId="0">
      <alignment vertical="center"/>
    </xf>
    <xf numFmtId="176" fontId="13" fillId="0" borderId="0">
      <alignment vertical="center"/>
    </xf>
    <xf numFmtId="176" fontId="14" fillId="0" borderId="0">
      <alignment vertical="center"/>
    </xf>
    <xf numFmtId="176" fontId="18" fillId="0" borderId="0" applyNumberFormat="0" applyFill="0" applyBorder="0" applyAlignment="0" applyProtection="0">
      <alignment vertical="center"/>
    </xf>
    <xf numFmtId="176" fontId="19" fillId="0" borderId="1" applyNumberFormat="0" applyFill="0" applyAlignment="0" applyProtection="0">
      <alignment vertical="center"/>
    </xf>
    <xf numFmtId="176" fontId="20" fillId="0" borderId="2" applyNumberFormat="0" applyFill="0" applyAlignment="0" applyProtection="0">
      <alignment vertical="center"/>
    </xf>
    <xf numFmtId="176" fontId="21" fillId="0" borderId="3" applyNumberFormat="0" applyFill="0" applyAlignment="0" applyProtection="0">
      <alignment vertical="center"/>
    </xf>
    <xf numFmtId="176" fontId="21" fillId="0" borderId="0" applyNumberFormat="0" applyFill="0" applyBorder="0" applyAlignment="0" applyProtection="0">
      <alignment vertical="center"/>
    </xf>
    <xf numFmtId="176" fontId="22" fillId="2" borderId="0" applyNumberFormat="0" applyBorder="0" applyAlignment="0" applyProtection="0">
      <alignment vertical="center"/>
    </xf>
    <xf numFmtId="176" fontId="23" fillId="3" borderId="0" applyNumberFormat="0" applyBorder="0" applyAlignment="0" applyProtection="0">
      <alignment vertical="center"/>
    </xf>
    <xf numFmtId="176" fontId="24" fillId="4" borderId="0" applyNumberFormat="0" applyBorder="0" applyAlignment="0" applyProtection="0">
      <alignment vertical="center"/>
    </xf>
    <xf numFmtId="176" fontId="25" fillId="5" borderId="4" applyNumberFormat="0" applyAlignment="0" applyProtection="0">
      <alignment vertical="center"/>
    </xf>
    <xf numFmtId="176" fontId="26" fillId="6" borderId="5" applyNumberFormat="0" applyAlignment="0" applyProtection="0">
      <alignment vertical="center"/>
    </xf>
    <xf numFmtId="176" fontId="27" fillId="6" borderId="4" applyNumberFormat="0" applyAlignment="0" applyProtection="0">
      <alignment vertical="center"/>
    </xf>
    <xf numFmtId="176" fontId="28" fillId="0" borderId="6" applyNumberFormat="0" applyFill="0" applyAlignment="0" applyProtection="0">
      <alignment vertical="center"/>
    </xf>
    <xf numFmtId="176" fontId="29" fillId="7" borderId="7" applyNumberFormat="0" applyAlignment="0" applyProtection="0">
      <alignment vertical="center"/>
    </xf>
    <xf numFmtId="176" fontId="30" fillId="0" borderId="0" applyNumberFormat="0" applyFill="0" applyBorder="0" applyAlignment="0" applyProtection="0">
      <alignment vertical="center"/>
    </xf>
    <xf numFmtId="176" fontId="31" fillId="0" borderId="0" applyNumberFormat="0" applyFill="0" applyBorder="0" applyAlignment="0" applyProtection="0">
      <alignment vertical="center"/>
    </xf>
    <xf numFmtId="176" fontId="32" fillId="0" borderId="9" applyNumberFormat="0" applyFill="0" applyAlignment="0" applyProtection="0">
      <alignment vertical="center"/>
    </xf>
    <xf numFmtId="176" fontId="33" fillId="9" borderId="0" applyNumberFormat="0" applyBorder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33" fillId="12" borderId="0" applyNumberFormat="0" applyBorder="0" applyAlignment="0" applyProtection="0">
      <alignment vertical="center"/>
    </xf>
    <xf numFmtId="176" fontId="33" fillId="13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33" fillId="16" borderId="0" applyNumberFormat="0" applyBorder="0" applyAlignment="0" applyProtection="0">
      <alignment vertical="center"/>
    </xf>
    <xf numFmtId="176" fontId="33" fillId="17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33" fillId="20" borderId="0" applyNumberFormat="0" applyBorder="0" applyAlignment="0" applyProtection="0">
      <alignment vertical="center"/>
    </xf>
    <xf numFmtId="176" fontId="33" fillId="21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33" fillId="24" borderId="0" applyNumberFormat="0" applyBorder="0" applyAlignment="0" applyProtection="0">
      <alignment vertical="center"/>
    </xf>
    <xf numFmtId="176" fontId="33" fillId="25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33" fillId="28" borderId="0" applyNumberFormat="0" applyBorder="0" applyAlignment="0" applyProtection="0">
      <alignment vertical="center"/>
    </xf>
    <xf numFmtId="176" fontId="33" fillId="29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33" fillId="32" borderId="0" applyNumberFormat="0" applyBorder="0" applyAlignment="0" applyProtection="0">
      <alignment vertical="center"/>
    </xf>
    <xf numFmtId="176" fontId="34" fillId="0" borderId="0">
      <alignment vertical="center"/>
    </xf>
    <xf numFmtId="176" fontId="36" fillId="3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7" fillId="2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0" borderId="0">
      <alignment vertical="center"/>
    </xf>
    <xf numFmtId="176" fontId="12" fillId="8" borderId="8" applyNumberFormat="0" applyFont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35" fillId="0" borderId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0" borderId="0">
      <alignment vertical="center"/>
    </xf>
    <xf numFmtId="176" fontId="11" fillId="8" borderId="8" applyNumberFormat="0" applyFont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0" borderId="0">
      <alignment vertical="center"/>
    </xf>
    <xf numFmtId="176" fontId="11" fillId="8" borderId="8" applyNumberFormat="0" applyFont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0" borderId="0">
      <alignment vertical="center"/>
    </xf>
    <xf numFmtId="176" fontId="10" fillId="8" borderId="8" applyNumberFormat="0" applyFont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0" borderId="0">
      <alignment vertical="center"/>
    </xf>
    <xf numFmtId="176" fontId="9" fillId="8" borderId="8" applyNumberFormat="0" applyFont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0" borderId="0">
      <alignment vertical="center"/>
    </xf>
    <xf numFmtId="176" fontId="9" fillId="8" borderId="8" applyNumberFormat="0" applyFont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38" fillId="0" borderId="0">
      <alignment vertical="center"/>
    </xf>
    <xf numFmtId="9" fontId="38" fillId="0" borderId="0" applyFont="0" applyFill="0" applyBorder="0" applyAlignment="0" applyProtection="0">
      <alignment vertical="center"/>
    </xf>
    <xf numFmtId="176" fontId="8" fillId="0" borderId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0" borderId="0">
      <alignment vertical="center"/>
    </xf>
    <xf numFmtId="176" fontId="8" fillId="8" borderId="8" applyNumberFormat="0" applyFont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38" fillId="0" borderId="0">
      <alignment vertical="center"/>
    </xf>
    <xf numFmtId="176" fontId="7" fillId="0" borderId="0">
      <alignment vertical="center"/>
    </xf>
    <xf numFmtId="176" fontId="7" fillId="11" borderId="0" applyNumberFormat="0" applyBorder="0" applyAlignment="0" applyProtection="0">
      <alignment vertical="center"/>
    </xf>
    <xf numFmtId="176" fontId="7" fillId="10" borderId="0" applyNumberFormat="0" applyBorder="0" applyAlignment="0" applyProtection="0">
      <alignment vertical="center"/>
    </xf>
    <xf numFmtId="176" fontId="7" fillId="8" borderId="8" applyNumberFormat="0" applyFont="0" applyAlignment="0" applyProtection="0">
      <alignment vertical="center"/>
    </xf>
    <xf numFmtId="176" fontId="7" fillId="0" borderId="0">
      <alignment vertical="center"/>
    </xf>
    <xf numFmtId="176" fontId="7" fillId="8" borderId="8" applyNumberFormat="0" applyFont="0" applyAlignment="0" applyProtection="0">
      <alignment vertical="center"/>
    </xf>
    <xf numFmtId="176" fontId="7" fillId="10" borderId="0" applyNumberFormat="0" applyBorder="0" applyAlignment="0" applyProtection="0">
      <alignment vertical="center"/>
    </xf>
    <xf numFmtId="176" fontId="7" fillId="11" borderId="0" applyNumberFormat="0" applyBorder="0" applyAlignment="0" applyProtection="0">
      <alignment vertical="center"/>
    </xf>
    <xf numFmtId="176" fontId="7" fillId="18" borderId="0" applyNumberFormat="0" applyBorder="0" applyAlignment="0" applyProtection="0">
      <alignment vertical="center"/>
    </xf>
    <xf numFmtId="176" fontId="7" fillId="14" borderId="0" applyNumberFormat="0" applyBorder="0" applyAlignment="0" applyProtection="0">
      <alignment vertical="center"/>
    </xf>
    <xf numFmtId="176" fontId="7" fillId="15" borderId="0" applyNumberFormat="0" applyBorder="0" applyAlignment="0" applyProtection="0">
      <alignment vertical="center"/>
    </xf>
    <xf numFmtId="176" fontId="7" fillId="18" borderId="0" applyNumberFormat="0" applyBorder="0" applyAlignment="0" applyProtection="0">
      <alignment vertical="center"/>
    </xf>
    <xf numFmtId="176" fontId="7" fillId="19" borderId="0" applyNumberFormat="0" applyBorder="0" applyAlignment="0" applyProtection="0">
      <alignment vertical="center"/>
    </xf>
    <xf numFmtId="176" fontId="7" fillId="22" borderId="0" applyNumberFormat="0" applyBorder="0" applyAlignment="0" applyProtection="0">
      <alignment vertical="center"/>
    </xf>
    <xf numFmtId="176" fontId="7" fillId="23" borderId="0" applyNumberFormat="0" applyBorder="0" applyAlignment="0" applyProtection="0">
      <alignment vertical="center"/>
    </xf>
    <xf numFmtId="176" fontId="7" fillId="15" borderId="0" applyNumberFormat="0" applyBorder="0" applyAlignment="0" applyProtection="0">
      <alignment vertical="center"/>
    </xf>
    <xf numFmtId="176" fontId="7" fillId="26" borderId="0" applyNumberFormat="0" applyBorder="0" applyAlignment="0" applyProtection="0">
      <alignment vertical="center"/>
    </xf>
    <xf numFmtId="176" fontId="7" fillId="27" borderId="0" applyNumberFormat="0" applyBorder="0" applyAlignment="0" applyProtection="0">
      <alignment vertical="center"/>
    </xf>
    <xf numFmtId="176" fontId="7" fillId="14" borderId="0" applyNumberFormat="0" applyBorder="0" applyAlignment="0" applyProtection="0">
      <alignment vertical="center"/>
    </xf>
    <xf numFmtId="176" fontId="7" fillId="30" borderId="0" applyNumberFormat="0" applyBorder="0" applyAlignment="0" applyProtection="0">
      <alignment vertical="center"/>
    </xf>
    <xf numFmtId="176" fontId="7" fillId="31" borderId="0" applyNumberFormat="0" applyBorder="0" applyAlignment="0" applyProtection="0">
      <alignment vertical="center"/>
    </xf>
    <xf numFmtId="176" fontId="7" fillId="19" borderId="0" applyNumberFormat="0" applyBorder="0" applyAlignment="0" applyProtection="0">
      <alignment vertical="center"/>
    </xf>
    <xf numFmtId="176" fontId="7" fillId="22" borderId="0" applyNumberFormat="0" applyBorder="0" applyAlignment="0" applyProtection="0">
      <alignment vertical="center"/>
    </xf>
    <xf numFmtId="176" fontId="7" fillId="23" borderId="0" applyNumberFormat="0" applyBorder="0" applyAlignment="0" applyProtection="0">
      <alignment vertical="center"/>
    </xf>
    <xf numFmtId="176" fontId="7" fillId="26" borderId="0" applyNumberFormat="0" applyBorder="0" applyAlignment="0" applyProtection="0">
      <alignment vertical="center"/>
    </xf>
    <xf numFmtId="176" fontId="7" fillId="27" borderId="0" applyNumberFormat="0" applyBorder="0" applyAlignment="0" applyProtection="0">
      <alignment vertical="center"/>
    </xf>
    <xf numFmtId="176" fontId="7" fillId="30" borderId="0" applyNumberFormat="0" applyBorder="0" applyAlignment="0" applyProtection="0">
      <alignment vertical="center"/>
    </xf>
    <xf numFmtId="176" fontId="7" fillId="31" borderId="0" applyNumberFormat="0" applyBorder="0" applyAlignment="0" applyProtection="0">
      <alignment vertical="center"/>
    </xf>
    <xf numFmtId="176" fontId="38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39" fillId="0" borderId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176" fontId="40" fillId="0" borderId="1" applyNumberFormat="0" applyFill="0" applyAlignment="0" applyProtection="0">
      <alignment vertical="center"/>
    </xf>
    <xf numFmtId="176" fontId="41" fillId="0" borderId="2" applyNumberFormat="0" applyFill="0" applyAlignment="0" applyProtection="0">
      <alignment vertical="center"/>
    </xf>
    <xf numFmtId="176" fontId="42" fillId="0" borderId="3" applyNumberFormat="0" applyFill="0" applyAlignment="0" applyProtection="0">
      <alignment vertical="center"/>
    </xf>
    <xf numFmtId="176" fontId="42" fillId="0" borderId="0" applyNumberFormat="0" applyFill="0" applyBorder="0" applyAlignment="0" applyProtection="0">
      <alignment vertical="center"/>
    </xf>
    <xf numFmtId="176" fontId="43" fillId="2" borderId="0" applyNumberFormat="0" applyBorder="0" applyAlignment="0" applyProtection="0">
      <alignment vertical="center"/>
    </xf>
    <xf numFmtId="176" fontId="44" fillId="3" borderId="0" applyNumberFormat="0" applyBorder="0" applyAlignment="0" applyProtection="0">
      <alignment vertical="center"/>
    </xf>
    <xf numFmtId="176" fontId="45" fillId="4" borderId="0" applyNumberFormat="0" applyBorder="0" applyAlignment="0" applyProtection="0">
      <alignment vertical="center"/>
    </xf>
    <xf numFmtId="176" fontId="46" fillId="5" borderId="4" applyNumberFormat="0" applyAlignment="0" applyProtection="0">
      <alignment vertical="center"/>
    </xf>
    <xf numFmtId="176" fontId="47" fillId="6" borderId="5" applyNumberFormat="0" applyAlignment="0" applyProtection="0">
      <alignment vertical="center"/>
    </xf>
    <xf numFmtId="176" fontId="48" fillId="6" borderId="4" applyNumberFormat="0" applyAlignment="0" applyProtection="0">
      <alignment vertical="center"/>
    </xf>
    <xf numFmtId="176" fontId="49" fillId="0" borderId="6" applyNumberFormat="0" applyFill="0" applyAlignment="0" applyProtection="0">
      <alignment vertical="center"/>
    </xf>
    <xf numFmtId="176" fontId="50" fillId="7" borderId="7" applyNumberFormat="0" applyAlignment="0" applyProtection="0">
      <alignment vertical="center"/>
    </xf>
    <xf numFmtId="176" fontId="51" fillId="0" borderId="0" applyNumberFormat="0" applyFill="0" applyBorder="0" applyAlignment="0" applyProtection="0">
      <alignment vertical="center"/>
    </xf>
    <xf numFmtId="176" fontId="5" fillId="8" borderId="8" applyNumberFormat="0" applyFont="0" applyAlignment="0" applyProtection="0">
      <alignment vertical="center"/>
    </xf>
    <xf numFmtId="176" fontId="52" fillId="0" borderId="0" applyNumberFormat="0" applyFill="0" applyBorder="0" applyAlignment="0" applyProtection="0">
      <alignment vertical="center"/>
    </xf>
    <xf numFmtId="176" fontId="53" fillId="0" borderId="9" applyNumberFormat="0" applyFill="0" applyAlignment="0" applyProtection="0">
      <alignment vertical="center"/>
    </xf>
    <xf numFmtId="176" fontId="54" fillId="9" borderId="0" applyNumberFormat="0" applyBorder="0" applyAlignment="0" applyProtection="0">
      <alignment vertical="center"/>
    </xf>
    <xf numFmtId="176" fontId="5" fillId="10" borderId="0" applyNumberFormat="0" applyBorder="0" applyAlignment="0" applyProtection="0">
      <alignment vertical="center"/>
    </xf>
    <xf numFmtId="176" fontId="5" fillId="11" borderId="0" applyNumberFormat="0" applyBorder="0" applyAlignment="0" applyProtection="0">
      <alignment vertical="center"/>
    </xf>
    <xf numFmtId="176" fontId="54" fillId="12" borderId="0" applyNumberFormat="0" applyBorder="0" applyAlignment="0" applyProtection="0">
      <alignment vertical="center"/>
    </xf>
    <xf numFmtId="176" fontId="54" fillId="13" borderId="0" applyNumberFormat="0" applyBorder="0" applyAlignment="0" applyProtection="0">
      <alignment vertical="center"/>
    </xf>
    <xf numFmtId="176" fontId="5" fillId="14" borderId="0" applyNumberFormat="0" applyBorder="0" applyAlignment="0" applyProtection="0">
      <alignment vertical="center"/>
    </xf>
    <xf numFmtId="176" fontId="5" fillId="15" borderId="0" applyNumberFormat="0" applyBorder="0" applyAlignment="0" applyProtection="0">
      <alignment vertical="center"/>
    </xf>
    <xf numFmtId="176" fontId="54" fillId="16" borderId="0" applyNumberFormat="0" applyBorder="0" applyAlignment="0" applyProtection="0">
      <alignment vertical="center"/>
    </xf>
    <xf numFmtId="176" fontId="54" fillId="17" borderId="0" applyNumberFormat="0" applyBorder="0" applyAlignment="0" applyProtection="0">
      <alignment vertical="center"/>
    </xf>
    <xf numFmtId="176" fontId="5" fillId="18" borderId="0" applyNumberFormat="0" applyBorder="0" applyAlignment="0" applyProtection="0">
      <alignment vertical="center"/>
    </xf>
    <xf numFmtId="176" fontId="5" fillId="19" borderId="0" applyNumberFormat="0" applyBorder="0" applyAlignment="0" applyProtection="0">
      <alignment vertical="center"/>
    </xf>
    <xf numFmtId="176" fontId="54" fillId="20" borderId="0" applyNumberFormat="0" applyBorder="0" applyAlignment="0" applyProtection="0">
      <alignment vertical="center"/>
    </xf>
    <xf numFmtId="176" fontId="54" fillId="21" borderId="0" applyNumberFormat="0" applyBorder="0" applyAlignment="0" applyProtection="0">
      <alignment vertical="center"/>
    </xf>
    <xf numFmtId="176" fontId="5" fillId="22" borderId="0" applyNumberFormat="0" applyBorder="0" applyAlignment="0" applyProtection="0">
      <alignment vertical="center"/>
    </xf>
    <xf numFmtId="176" fontId="5" fillId="23" borderId="0" applyNumberFormat="0" applyBorder="0" applyAlignment="0" applyProtection="0">
      <alignment vertical="center"/>
    </xf>
    <xf numFmtId="176" fontId="54" fillId="24" borderId="0" applyNumberFormat="0" applyBorder="0" applyAlignment="0" applyProtection="0">
      <alignment vertical="center"/>
    </xf>
    <xf numFmtId="176" fontId="54" fillId="25" borderId="0" applyNumberFormat="0" applyBorder="0" applyAlignment="0" applyProtection="0">
      <alignment vertical="center"/>
    </xf>
    <xf numFmtId="176" fontId="5" fillId="26" borderId="0" applyNumberFormat="0" applyBorder="0" applyAlignment="0" applyProtection="0">
      <alignment vertical="center"/>
    </xf>
    <xf numFmtId="176" fontId="5" fillId="27" borderId="0" applyNumberFormat="0" applyBorder="0" applyAlignment="0" applyProtection="0">
      <alignment vertical="center"/>
    </xf>
    <xf numFmtId="176" fontId="54" fillId="28" borderId="0" applyNumberFormat="0" applyBorder="0" applyAlignment="0" applyProtection="0">
      <alignment vertical="center"/>
    </xf>
    <xf numFmtId="176" fontId="54" fillId="29" borderId="0" applyNumberFormat="0" applyBorder="0" applyAlignment="0" applyProtection="0">
      <alignment vertical="center"/>
    </xf>
    <xf numFmtId="176" fontId="5" fillId="30" borderId="0" applyNumberFormat="0" applyBorder="0" applyAlignment="0" applyProtection="0">
      <alignment vertical="center"/>
    </xf>
    <xf numFmtId="176" fontId="5" fillId="31" borderId="0" applyNumberFormat="0" applyBorder="0" applyAlignment="0" applyProtection="0">
      <alignment vertical="center"/>
    </xf>
    <xf numFmtId="176" fontId="54" fillId="32" borderId="0" applyNumberFormat="0" applyBorder="0" applyAlignment="0" applyProtection="0">
      <alignment vertical="center"/>
    </xf>
    <xf numFmtId="9" fontId="60" fillId="0" borderId="0" applyFont="0" applyFill="0" applyBorder="0" applyAlignment="0" applyProtection="0">
      <alignment vertical="center"/>
    </xf>
    <xf numFmtId="176" fontId="4" fillId="0" borderId="0">
      <alignment vertical="center"/>
    </xf>
    <xf numFmtId="176" fontId="3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0" fillId="0" borderId="1" applyNumberFormat="0" applyFill="0" applyAlignment="0" applyProtection="0">
      <alignment vertical="center"/>
    </xf>
    <xf numFmtId="0" fontId="41" fillId="0" borderId="2" applyNumberFormat="0" applyFill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3" fillId="0" borderId="0">
      <alignment vertical="center"/>
    </xf>
    <xf numFmtId="0" fontId="35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4" fillId="0" borderId="0">
      <alignment vertical="center"/>
    </xf>
    <xf numFmtId="0" fontId="3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34" fillId="0" borderId="0">
      <alignment vertical="center"/>
    </xf>
    <xf numFmtId="0" fontId="43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53" fillId="0" borderId="9" applyNumberFormat="0" applyFill="0" applyAlignment="0" applyProtection="0">
      <alignment vertical="center"/>
    </xf>
    <xf numFmtId="0" fontId="48" fillId="6" borderId="4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6" applyNumberFormat="0" applyFill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7" fillId="6" borderId="5" applyNumberFormat="0" applyAlignment="0" applyProtection="0">
      <alignment vertical="center"/>
    </xf>
    <xf numFmtId="0" fontId="46" fillId="5" borderId="4" applyNumberForma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8" borderId="8" applyNumberFormat="0" applyFont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</cellStyleXfs>
  <cellXfs count="207">
    <xf numFmtId="176" fontId="0" fillId="0" borderId="0" xfId="0">
      <alignment vertical="center"/>
    </xf>
    <xf numFmtId="176" fontId="57" fillId="0" borderId="10" xfId="0" applyFont="1" applyBorder="1">
      <alignment vertical="center"/>
    </xf>
    <xf numFmtId="10" fontId="57" fillId="0" borderId="10" xfId="0" applyNumberFormat="1" applyFont="1" applyBorder="1">
      <alignment vertical="center"/>
    </xf>
    <xf numFmtId="176" fontId="61" fillId="0" borderId="0" xfId="0" applyFont="1">
      <alignment vertical="center"/>
    </xf>
    <xf numFmtId="176" fontId="61" fillId="0" borderId="10" xfId="0" applyFont="1" applyBorder="1">
      <alignment vertical="center"/>
    </xf>
    <xf numFmtId="176" fontId="0" fillId="0" borderId="10" xfId="0" applyBorder="1">
      <alignment vertical="center"/>
    </xf>
    <xf numFmtId="176" fontId="13" fillId="0" borderId="10" xfId="0" applyFont="1" applyBorder="1">
      <alignment vertical="center"/>
    </xf>
    <xf numFmtId="10" fontId="57" fillId="0" borderId="10" xfId="1098" applyNumberFormat="1" applyFont="1" applyBorder="1">
      <alignment vertical="center"/>
    </xf>
    <xf numFmtId="176" fontId="61" fillId="0" borderId="10" xfId="4" applyNumberFormat="1" applyFont="1" applyBorder="1" applyAlignment="1">
      <alignment horizontal="center" vertical="center" wrapText="1"/>
    </xf>
    <xf numFmtId="176" fontId="61" fillId="0" borderId="10" xfId="4" applyNumberFormat="1" applyFont="1" applyBorder="1" applyAlignment="1">
      <alignment horizontal="center" vertical="center"/>
    </xf>
    <xf numFmtId="10" fontId="62" fillId="0" borderId="10" xfId="0" applyNumberFormat="1" applyFont="1" applyBorder="1">
      <alignment vertical="center"/>
    </xf>
    <xf numFmtId="14" fontId="61" fillId="0" borderId="10" xfId="0" applyNumberFormat="1" applyFont="1" applyBorder="1">
      <alignment vertical="center"/>
    </xf>
    <xf numFmtId="10" fontId="61" fillId="0" borderId="10" xfId="0" applyNumberFormat="1" applyFont="1" applyBorder="1">
      <alignment vertical="center"/>
    </xf>
    <xf numFmtId="178" fontId="63" fillId="0" borderId="10" xfId="4" applyNumberFormat="1" applyFont="1" applyBorder="1" applyAlignment="1">
      <alignment horizontal="center" vertical="center" wrapText="1"/>
    </xf>
    <xf numFmtId="178" fontId="61" fillId="0" borderId="10" xfId="4" applyNumberFormat="1" applyFont="1" applyBorder="1" applyAlignment="1">
      <alignment horizontal="center" vertical="center"/>
    </xf>
    <xf numFmtId="178" fontId="61" fillId="0" borderId="10" xfId="0" applyNumberFormat="1" applyFont="1" applyBorder="1">
      <alignment vertical="center"/>
    </xf>
    <xf numFmtId="178" fontId="61" fillId="0" borderId="0" xfId="0" applyNumberFormat="1" applyFont="1">
      <alignment vertical="center"/>
    </xf>
    <xf numFmtId="10" fontId="65" fillId="0" borderId="10" xfId="0" applyNumberFormat="1" applyFont="1" applyBorder="1">
      <alignment vertical="center"/>
    </xf>
    <xf numFmtId="176" fontId="57" fillId="0" borderId="10" xfId="0" applyNumberFormat="1" applyFont="1" applyBorder="1">
      <alignment vertical="center"/>
    </xf>
    <xf numFmtId="176" fontId="57" fillId="0" borderId="0" xfId="0" applyNumberFormat="1" applyFont="1">
      <alignment vertical="center"/>
    </xf>
    <xf numFmtId="10" fontId="57" fillId="0" borderId="0" xfId="1098" applyNumberFormat="1" applyFont="1">
      <alignment vertical="center"/>
    </xf>
    <xf numFmtId="176" fontId="56" fillId="0" borderId="10" xfId="4" applyNumberFormat="1" applyFont="1" applyBorder="1" applyAlignment="1">
      <alignment horizontal="center" vertical="center" wrapText="1"/>
    </xf>
    <xf numFmtId="0" fontId="61" fillId="0" borderId="10" xfId="0" applyNumberFormat="1" applyFont="1" applyBorder="1">
      <alignment vertical="center"/>
    </xf>
    <xf numFmtId="0" fontId="61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0" fontId="55" fillId="0" borderId="10" xfId="4" applyNumberFormat="1" applyFont="1" applyBorder="1" applyAlignment="1">
      <alignment horizontal="center" vertical="center" wrapText="1"/>
    </xf>
    <xf numFmtId="0" fontId="55" fillId="0" borderId="10" xfId="4" applyNumberFormat="1" applyFont="1" applyBorder="1" applyAlignment="1">
      <alignment horizontal="center" vertical="center"/>
    </xf>
    <xf numFmtId="0" fontId="56" fillId="0" borderId="10" xfId="4" applyNumberFormat="1" applyFont="1" applyBorder="1" applyAlignment="1">
      <alignment horizontal="center" vertical="center" wrapText="1"/>
    </xf>
    <xf numFmtId="0" fontId="57" fillId="0" borderId="0" xfId="0" applyNumberFormat="1" applyFont="1">
      <alignment vertical="center"/>
    </xf>
    <xf numFmtId="0" fontId="57" fillId="0" borderId="10" xfId="0" applyNumberFormat="1" applyFont="1" applyBorder="1">
      <alignment vertical="center"/>
    </xf>
    <xf numFmtId="0" fontId="35" fillId="0" borderId="10" xfId="0" applyNumberFormat="1" applyFont="1" applyBorder="1">
      <alignment vertical="center"/>
    </xf>
    <xf numFmtId="0" fontId="35" fillId="0" borderId="0" xfId="0" applyNumberFormat="1" applyFont="1">
      <alignment vertical="center"/>
    </xf>
    <xf numFmtId="10" fontId="55" fillId="0" borderId="10" xfId="1098" applyNumberFormat="1" applyFont="1" applyBorder="1" applyAlignment="1">
      <alignment horizontal="center" vertical="center"/>
    </xf>
    <xf numFmtId="177" fontId="63" fillId="0" borderId="10" xfId="4" applyNumberFormat="1" applyFont="1" applyBorder="1" applyAlignment="1">
      <alignment horizontal="center" vertical="center" wrapText="1"/>
    </xf>
    <xf numFmtId="177" fontId="61" fillId="0" borderId="10" xfId="0" applyNumberFormat="1" applyFont="1" applyBorder="1">
      <alignment vertical="center"/>
    </xf>
    <xf numFmtId="177" fontId="61" fillId="0" borderId="0" xfId="0" applyNumberFormat="1" applyFont="1">
      <alignment vertical="center"/>
    </xf>
    <xf numFmtId="176" fontId="0" fillId="33" borderId="0" xfId="0" applyFill="1">
      <alignment vertical="center"/>
    </xf>
    <xf numFmtId="10" fontId="57" fillId="0" borderId="0" xfId="0" applyNumberFormat="1" applyFont="1">
      <alignment vertical="center"/>
    </xf>
    <xf numFmtId="0" fontId="59" fillId="0" borderId="0" xfId="0" applyNumberFormat="1" applyFont="1">
      <alignment vertical="center"/>
    </xf>
    <xf numFmtId="0" fontId="58" fillId="0" borderId="0" xfId="0" applyNumberFormat="1" applyFont="1">
      <alignment vertical="center"/>
    </xf>
    <xf numFmtId="10" fontId="58" fillId="0" borderId="0" xfId="1098" applyNumberFormat="1" applyFont="1">
      <alignment vertical="center"/>
    </xf>
    <xf numFmtId="14" fontId="0" fillId="0" borderId="0" xfId="0" applyNumberFormat="1">
      <alignment vertical="center"/>
    </xf>
    <xf numFmtId="0" fontId="13" fillId="0" borderId="0" xfId="0" applyNumberFormat="1" applyFont="1">
      <alignment vertical="center"/>
    </xf>
    <xf numFmtId="10" fontId="0" fillId="0" borderId="0" xfId="1098" applyNumberFormat="1" applyFont="1">
      <alignment vertical="center"/>
    </xf>
    <xf numFmtId="49" fontId="68" fillId="34" borderId="11" xfId="0" applyNumberFormat="1" applyFont="1" applyFill="1" applyBorder="1" applyAlignment="1" applyProtection="1">
      <alignment horizontal="center" vertical="center"/>
      <protection locked="0"/>
    </xf>
    <xf numFmtId="176" fontId="68" fillId="34" borderId="11" xfId="0" applyFont="1" applyFill="1" applyBorder="1" applyAlignment="1" applyProtection="1">
      <alignment horizontal="center" vertical="center"/>
      <protection locked="0"/>
    </xf>
    <xf numFmtId="22" fontId="70" fillId="35" borderId="11" xfId="0" applyNumberFormat="1" applyFont="1" applyFill="1" applyBorder="1" applyAlignment="1" applyProtection="1">
      <alignment horizontal="center" vertical="center"/>
      <protection locked="0"/>
    </xf>
    <xf numFmtId="176" fontId="70" fillId="0" borderId="11" xfId="0" applyFont="1" applyBorder="1" applyAlignment="1">
      <alignment horizontal="center"/>
    </xf>
    <xf numFmtId="179" fontId="70" fillId="0" borderId="11" xfId="0" applyNumberFormat="1" applyFont="1" applyBorder="1" applyAlignment="1">
      <alignment horizontal="center"/>
    </xf>
    <xf numFmtId="49" fontId="71" fillId="34" borderId="10" xfId="0" applyNumberFormat="1" applyFont="1" applyFill="1" applyBorder="1" applyAlignment="1" applyProtection="1">
      <alignment horizontal="center" vertical="center"/>
      <protection locked="0"/>
    </xf>
    <xf numFmtId="176" fontId="71" fillId="34" borderId="10" xfId="0" applyFont="1" applyFill="1" applyBorder="1" applyAlignment="1" applyProtection="1">
      <alignment horizontal="center" vertical="center"/>
      <protection locked="0"/>
    </xf>
    <xf numFmtId="22" fontId="73" fillId="35" borderId="10" xfId="0" applyNumberFormat="1" applyFont="1" applyFill="1" applyBorder="1" applyAlignment="1" applyProtection="1">
      <alignment horizontal="center" vertical="center"/>
      <protection locked="0"/>
    </xf>
    <xf numFmtId="176" fontId="73" fillId="34" borderId="10" xfId="0" applyFont="1" applyFill="1" applyBorder="1" applyAlignment="1" applyProtection="1">
      <alignment horizontal="center" vertical="center"/>
      <protection locked="0"/>
    </xf>
    <xf numFmtId="176" fontId="75" fillId="34" borderId="10" xfId="0" applyFont="1" applyFill="1" applyBorder="1" applyAlignment="1" applyProtection="1">
      <alignment horizontal="center" vertical="center"/>
      <protection locked="0"/>
    </xf>
    <xf numFmtId="180" fontId="73" fillId="35" borderId="10" xfId="0" applyNumberFormat="1" applyFont="1" applyFill="1" applyBorder="1" applyAlignment="1" applyProtection="1">
      <alignment horizontal="center" vertical="center"/>
      <protection locked="0"/>
    </xf>
    <xf numFmtId="49" fontId="76" fillId="34" borderId="10" xfId="0" applyNumberFormat="1" applyFont="1" applyFill="1" applyBorder="1" applyAlignment="1" applyProtection="1">
      <alignment horizontal="center" vertical="center"/>
      <protection locked="0"/>
    </xf>
    <xf numFmtId="176" fontId="76" fillId="34" borderId="10" xfId="0" applyFont="1" applyFill="1" applyBorder="1" applyAlignment="1" applyProtection="1">
      <alignment horizontal="center" vertical="center"/>
      <protection locked="0"/>
    </xf>
    <xf numFmtId="22" fontId="76" fillId="35" borderId="10" xfId="0" applyNumberFormat="1" applyFont="1" applyFill="1" applyBorder="1" applyAlignment="1" applyProtection="1">
      <alignment horizontal="center" vertical="center"/>
      <protection locked="0"/>
    </xf>
    <xf numFmtId="176" fontId="0" fillId="0" borderId="0" xfId="0" applyAlignment="1">
      <alignment horizontal="center" vertical="center"/>
    </xf>
    <xf numFmtId="176" fontId="0" fillId="0" borderId="10" xfId="0" applyBorder="1" applyAlignment="1"/>
    <xf numFmtId="176" fontId="0" fillId="0" borderId="13" xfId="0" applyFont="1" applyBorder="1" applyAlignment="1">
      <alignment horizontal="right"/>
    </xf>
    <xf numFmtId="176" fontId="0" fillId="0" borderId="14" xfId="0" applyBorder="1" applyAlignment="1">
      <alignment horizontal="left"/>
    </xf>
    <xf numFmtId="176" fontId="0" fillId="0" borderId="10" xfId="0" applyBorder="1" applyAlignment="1">
      <alignment horizontal="center"/>
    </xf>
    <xf numFmtId="176" fontId="0" fillId="0" borderId="13" xfId="0" applyBorder="1" applyAlignment="1">
      <alignment horizontal="right"/>
    </xf>
    <xf numFmtId="176" fontId="0" fillId="0" borderId="10" xfId="0" applyFont="1" applyBorder="1" applyAlignment="1">
      <alignment horizontal="center"/>
    </xf>
    <xf numFmtId="179" fontId="0" fillId="0" borderId="10" xfId="0" applyNumberFormat="1" applyBorder="1" applyAlignment="1">
      <alignment horizontal="center"/>
    </xf>
    <xf numFmtId="176" fontId="78" fillId="0" borderId="10" xfId="0" applyFont="1" applyBorder="1" applyProtection="1">
      <alignment vertical="center"/>
      <protection locked="0"/>
    </xf>
    <xf numFmtId="178" fontId="0" fillId="0" borderId="14" xfId="0" applyNumberFormat="1" applyBorder="1" applyAlignment="1">
      <alignment horizontal="left"/>
    </xf>
    <xf numFmtId="180" fontId="73" fillId="35" borderId="15" xfId="0" applyNumberFormat="1" applyFont="1" applyFill="1" applyBorder="1" applyAlignment="1" applyProtection="1">
      <alignment horizontal="center" vertical="center"/>
      <protection locked="0"/>
    </xf>
    <xf numFmtId="176" fontId="79" fillId="0" borderId="13" xfId="0" applyFont="1" applyBorder="1" applyAlignment="1">
      <alignment horizontal="right"/>
    </xf>
    <xf numFmtId="176" fontId="35" fillId="0" borderId="13" xfId="0" applyFont="1" applyBorder="1" applyAlignment="1">
      <alignment horizontal="center"/>
    </xf>
    <xf numFmtId="179" fontId="80" fillId="0" borderId="10" xfId="0" applyNumberFormat="1" applyFont="1" applyBorder="1">
      <alignment vertical="center"/>
    </xf>
    <xf numFmtId="49" fontId="71" fillId="34" borderId="15" xfId="0" applyNumberFormat="1" applyFont="1" applyFill="1" applyBorder="1" applyAlignment="1" applyProtection="1">
      <alignment horizontal="center" vertical="center"/>
      <protection locked="0"/>
    </xf>
    <xf numFmtId="176" fontId="0" fillId="0" borderId="16" xfId="0" applyBorder="1" applyAlignment="1">
      <alignment horizontal="right"/>
    </xf>
    <xf numFmtId="176" fontId="81" fillId="0" borderId="16" xfId="0" applyFont="1" applyBorder="1" applyAlignment="1">
      <alignment horizontal="right"/>
    </xf>
    <xf numFmtId="179" fontId="81" fillId="0" borderId="17" xfId="0" applyNumberFormat="1" applyFont="1" applyBorder="1" applyAlignment="1">
      <alignment horizontal="left"/>
    </xf>
    <xf numFmtId="176" fontId="0" fillId="0" borderId="15" xfId="0" applyBorder="1" applyAlignment="1">
      <alignment horizontal="center"/>
    </xf>
    <xf numFmtId="179" fontId="0" fillId="0" borderId="10" xfId="0" applyNumberFormat="1" applyBorder="1">
      <alignment vertical="center"/>
    </xf>
    <xf numFmtId="176" fontId="78" fillId="0" borderId="10" xfId="0" applyFont="1" applyBorder="1" applyAlignment="1" applyProtection="1">
      <alignment horizontal="center" vertical="center"/>
      <protection locked="0"/>
    </xf>
    <xf numFmtId="176" fontId="35" fillId="0" borderId="10" xfId="0" applyFont="1" applyBorder="1" applyAlignment="1">
      <alignment horizontal="center"/>
    </xf>
    <xf numFmtId="176" fontId="77" fillId="0" borderId="10" xfId="0" applyFont="1" applyBorder="1" applyAlignment="1">
      <alignment horizontal="center"/>
    </xf>
    <xf numFmtId="179" fontId="77" fillId="0" borderId="10" xfId="0" applyNumberFormat="1" applyFont="1" applyBorder="1">
      <alignment vertical="center"/>
    </xf>
    <xf numFmtId="14" fontId="77" fillId="0" borderId="18" xfId="0" applyNumberFormat="1" applyFont="1" applyBorder="1" applyAlignment="1"/>
    <xf numFmtId="22" fontId="78" fillId="0" borderId="10" xfId="0" applyNumberFormat="1" applyFont="1" applyBorder="1" applyAlignment="1"/>
    <xf numFmtId="181" fontId="0" fillId="0" borderId="10" xfId="0" applyNumberFormat="1" applyBorder="1" applyAlignment="1"/>
    <xf numFmtId="14" fontId="0" fillId="0" borderId="12" xfId="0" applyNumberFormat="1" applyBorder="1" applyAlignment="1"/>
    <xf numFmtId="22" fontId="0" fillId="0" borderId="10" xfId="0" applyNumberFormat="1" applyBorder="1" applyAlignment="1"/>
    <xf numFmtId="181" fontId="0" fillId="0" borderId="10" xfId="0" applyNumberFormat="1" applyBorder="1" applyAlignment="1">
      <alignment horizontal="center"/>
    </xf>
    <xf numFmtId="181" fontId="83" fillId="0" borderId="10" xfId="0" applyNumberFormat="1" applyFont="1" applyBorder="1" applyAlignment="1">
      <alignment horizontal="center"/>
    </xf>
    <xf numFmtId="178" fontId="0" fillId="0" borderId="10" xfId="0" applyNumberFormat="1" applyBorder="1" applyAlignment="1">
      <alignment horizontal="left"/>
    </xf>
    <xf numFmtId="176" fontId="0" fillId="0" borderId="12" xfId="0" applyBorder="1" applyAlignment="1"/>
    <xf numFmtId="177" fontId="0" fillId="0" borderId="10" xfId="0" applyNumberFormat="1" applyBorder="1" applyAlignment="1">
      <alignment horizontal="center"/>
    </xf>
    <xf numFmtId="176" fontId="0" fillId="0" borderId="10" xfId="0" applyBorder="1" applyAlignment="1">
      <alignment horizontal="left"/>
    </xf>
    <xf numFmtId="179" fontId="0" fillId="0" borderId="10" xfId="0" applyNumberFormat="1" applyBorder="1" applyAlignment="1">
      <alignment horizontal="left"/>
    </xf>
    <xf numFmtId="176" fontId="0" fillId="0" borderId="10" xfId="0" applyBorder="1" applyAlignment="1">
      <alignment horizontal="center" vertical="center"/>
    </xf>
    <xf numFmtId="176" fontId="84" fillId="0" borderId="10" xfId="0" applyFont="1" applyBorder="1" applyAlignment="1"/>
    <xf numFmtId="178" fontId="84" fillId="0" borderId="10" xfId="0" applyNumberFormat="1" applyFont="1" applyBorder="1" applyAlignment="1">
      <alignment horizontal="center"/>
    </xf>
    <xf numFmtId="177" fontId="0" fillId="0" borderId="10" xfId="0" applyNumberFormat="1" applyBorder="1">
      <alignment vertical="center"/>
    </xf>
    <xf numFmtId="176" fontId="85" fillId="0" borderId="10" xfId="0" applyFont="1" applyBorder="1" applyAlignment="1">
      <alignment horizontal="center"/>
    </xf>
    <xf numFmtId="176" fontId="80" fillId="0" borderId="0" xfId="0" applyFont="1">
      <alignment vertical="center"/>
    </xf>
    <xf numFmtId="176" fontId="80" fillId="0" borderId="0" xfId="0" applyFont="1" applyAlignment="1">
      <alignment horizontal="center" vertical="center"/>
    </xf>
    <xf numFmtId="176" fontId="0" fillId="0" borderId="0" xfId="0" applyFont="1" applyAlignment="1">
      <alignment horizontal="right" vertical="center"/>
    </xf>
    <xf numFmtId="179" fontId="0" fillId="0" borderId="0" xfId="0" applyNumberFormat="1">
      <alignment vertical="center"/>
    </xf>
    <xf numFmtId="176" fontId="86" fillId="0" borderId="0" xfId="0" applyFont="1">
      <alignment vertical="center"/>
    </xf>
    <xf numFmtId="181" fontId="69" fillId="35" borderId="11" xfId="0" applyNumberFormat="1" applyFont="1" applyFill="1" applyBorder="1" applyAlignment="1" applyProtection="1">
      <alignment horizontal="center" vertical="center"/>
      <protection locked="0"/>
    </xf>
    <xf numFmtId="181" fontId="72" fillId="35" borderId="10" xfId="0" applyNumberFormat="1" applyFont="1" applyFill="1" applyBorder="1" applyAlignment="1" applyProtection="1">
      <alignment horizontal="center" vertical="center"/>
      <protection locked="0"/>
    </xf>
    <xf numFmtId="181" fontId="76" fillId="35" borderId="10" xfId="0" applyNumberFormat="1" applyFont="1" applyFill="1" applyBorder="1" applyAlignment="1" applyProtection="1">
      <alignment horizontal="center" vertical="center"/>
      <protection locked="0"/>
    </xf>
    <xf numFmtId="181" fontId="0" fillId="0" borderId="14" xfId="0" applyNumberFormat="1" applyBorder="1" applyAlignment="1">
      <alignment horizontal="left"/>
    </xf>
    <xf numFmtId="181" fontId="79" fillId="0" borderId="14" xfId="0" applyNumberFormat="1" applyFont="1" applyBorder="1" applyAlignment="1">
      <alignment horizontal="left"/>
    </xf>
    <xf numFmtId="181" fontId="0" fillId="0" borderId="0" xfId="0" applyNumberFormat="1">
      <alignment vertical="center"/>
    </xf>
    <xf numFmtId="181" fontId="78" fillId="0" borderId="10" xfId="0" applyNumberFormat="1" applyFont="1" applyBorder="1" applyAlignment="1">
      <alignment horizontal="center"/>
    </xf>
    <xf numFmtId="181" fontId="0" fillId="0" borderId="10" xfId="0" applyNumberFormat="1" applyBorder="1">
      <alignment vertical="center"/>
    </xf>
    <xf numFmtId="0" fontId="73" fillId="34" borderId="10" xfId="0" applyNumberFormat="1" applyFont="1" applyFill="1" applyBorder="1" applyAlignment="1" applyProtection="1">
      <alignment horizontal="center" vertical="center"/>
      <protection locked="0"/>
    </xf>
    <xf numFmtId="0" fontId="75" fillId="34" borderId="10" xfId="0" applyNumberFormat="1" applyFont="1" applyFill="1" applyBorder="1" applyAlignment="1" applyProtection="1">
      <alignment horizontal="center" vertical="center"/>
      <protection locked="0"/>
    </xf>
    <xf numFmtId="176" fontId="73" fillId="35" borderId="10" xfId="0" applyNumberFormat="1" applyFont="1" applyFill="1" applyBorder="1" applyAlignment="1" applyProtection="1">
      <alignment horizontal="center" vertical="center"/>
      <protection locked="0"/>
    </xf>
    <xf numFmtId="0" fontId="70" fillId="0" borderId="12" xfId="0" applyNumberFormat="1" applyFont="1" applyFill="1" applyBorder="1" applyAlignment="1">
      <alignment horizontal="center"/>
    </xf>
    <xf numFmtId="0" fontId="74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81" fontId="70" fillId="0" borderId="11" xfId="0" applyNumberFormat="1" applyFont="1" applyBorder="1" applyAlignment="1">
      <alignment horizontal="center"/>
    </xf>
    <xf numFmtId="181" fontId="73" fillId="0" borderId="10" xfId="0" applyNumberFormat="1" applyFont="1" applyBorder="1" applyAlignment="1">
      <alignment horizontal="center"/>
    </xf>
    <xf numFmtId="181" fontId="75" fillId="34" borderId="10" xfId="0" applyNumberFormat="1" applyFont="1" applyFill="1" applyBorder="1" applyAlignment="1" applyProtection="1">
      <alignment horizontal="center" vertical="center"/>
      <protection locked="0"/>
    </xf>
    <xf numFmtId="181" fontId="0" fillId="0" borderId="15" xfId="0" applyNumberFormat="1" applyBorder="1" applyAlignment="1"/>
    <xf numFmtId="181" fontId="78" fillId="0" borderId="10" xfId="0" applyNumberFormat="1" applyFont="1" applyBorder="1" applyProtection="1">
      <alignment vertical="center"/>
      <protection locked="0"/>
    </xf>
    <xf numFmtId="181" fontId="0" fillId="0" borderId="15" xfId="0" applyNumberFormat="1" applyBorder="1" applyAlignment="1">
      <alignment horizontal="center"/>
    </xf>
    <xf numFmtId="181" fontId="78" fillId="0" borderId="10" xfId="0" applyNumberFormat="1" applyFont="1" applyBorder="1" applyAlignment="1" applyProtection="1">
      <alignment horizontal="center" vertical="center"/>
      <protection locked="0"/>
    </xf>
    <xf numFmtId="181" fontId="0" fillId="0" borderId="0" xfId="0" applyNumberFormat="1" applyAlignment="1">
      <alignment horizontal="center" vertical="center"/>
    </xf>
    <xf numFmtId="181" fontId="77" fillId="0" borderId="10" xfId="0" applyNumberFormat="1" applyFont="1" applyBorder="1" applyAlignment="1">
      <alignment horizontal="center"/>
    </xf>
    <xf numFmtId="181" fontId="0" fillId="0" borderId="10" xfId="0" applyNumberFormat="1" applyBorder="1" applyAlignment="1">
      <alignment horizontal="center" vertical="center"/>
    </xf>
    <xf numFmtId="181" fontId="0" fillId="0" borderId="10" xfId="0" applyNumberFormat="1" applyFont="1" applyBorder="1" applyAlignment="1"/>
    <xf numFmtId="181" fontId="85" fillId="0" borderId="10" xfId="0" applyNumberFormat="1" applyFont="1" applyBorder="1" applyAlignment="1">
      <alignment horizontal="center"/>
    </xf>
    <xf numFmtId="182" fontId="72" fillId="35" borderId="10" xfId="0" applyNumberFormat="1" applyFont="1" applyFill="1" applyBorder="1" applyAlignment="1" applyProtection="1">
      <alignment horizontal="center" vertical="center"/>
      <protection locked="0"/>
    </xf>
    <xf numFmtId="182" fontId="0" fillId="0" borderId="17" xfId="0" applyNumberFormat="1" applyBorder="1" applyAlignment="1">
      <alignment horizontal="left"/>
    </xf>
    <xf numFmtId="179" fontId="70" fillId="0" borderId="12" xfId="0" applyNumberFormat="1" applyFont="1" applyBorder="1" applyAlignment="1">
      <alignment horizontal="center"/>
    </xf>
    <xf numFmtId="176" fontId="0" fillId="0" borderId="0" xfId="0" applyBorder="1">
      <alignment vertical="center"/>
    </xf>
    <xf numFmtId="176" fontId="78" fillId="0" borderId="0" xfId="0" applyFont="1" applyBorder="1" applyProtection="1">
      <alignment vertical="center"/>
      <protection locked="0"/>
    </xf>
    <xf numFmtId="179" fontId="80" fillId="0" borderId="0" xfId="0" applyNumberFormat="1" applyFont="1" applyBorder="1">
      <alignment vertical="center"/>
    </xf>
    <xf numFmtId="179" fontId="0" fillId="0" borderId="0" xfId="0" applyNumberFormat="1" applyBorder="1">
      <alignment vertical="center"/>
    </xf>
    <xf numFmtId="14" fontId="77" fillId="0" borderId="0" xfId="0" applyNumberFormat="1" applyFont="1" applyBorder="1" applyAlignment="1"/>
    <xf numFmtId="14" fontId="0" fillId="0" borderId="0" xfId="0" applyNumberFormat="1" applyBorder="1" applyAlignment="1"/>
    <xf numFmtId="176" fontId="0" fillId="0" borderId="0" xfId="0" applyBorder="1" applyAlignment="1"/>
    <xf numFmtId="183" fontId="0" fillId="0" borderId="0" xfId="1098" applyNumberFormat="1" applyFont="1" applyBorder="1">
      <alignment vertical="center"/>
    </xf>
    <xf numFmtId="0" fontId="70" fillId="0" borderId="12" xfId="0" applyNumberFormat="1" applyFont="1" applyBorder="1" applyAlignment="1">
      <alignment horizontal="center"/>
    </xf>
    <xf numFmtId="0" fontId="0" fillId="0" borderId="0" xfId="0" applyNumberFormat="1" applyBorder="1">
      <alignment vertical="center"/>
    </xf>
    <xf numFmtId="0" fontId="78" fillId="0" borderId="0" xfId="0" applyNumberFormat="1" applyFont="1" applyBorder="1" applyProtection="1">
      <alignment vertical="center"/>
      <protection locked="0"/>
    </xf>
    <xf numFmtId="0" fontId="80" fillId="0" borderId="0" xfId="0" applyNumberFormat="1" applyFont="1" applyBorder="1">
      <alignment vertical="center"/>
    </xf>
    <xf numFmtId="0" fontId="77" fillId="0" borderId="0" xfId="0" applyNumberFormat="1" applyFont="1" applyBorder="1" applyAlignment="1"/>
    <xf numFmtId="0" fontId="0" fillId="0" borderId="0" xfId="0" applyNumberFormat="1" applyBorder="1" applyAlignment="1"/>
    <xf numFmtId="181" fontId="69" fillId="36" borderId="11" xfId="0" applyNumberFormat="1" applyFont="1" applyFill="1" applyBorder="1" applyAlignment="1" applyProtection="1">
      <alignment horizontal="center" vertical="center"/>
      <protection locked="0"/>
    </xf>
    <xf numFmtId="181" fontId="72" fillId="36" borderId="10" xfId="0" applyNumberFormat="1" applyFont="1" applyFill="1" applyBorder="1" applyAlignment="1" applyProtection="1">
      <alignment horizontal="center" vertical="center"/>
      <protection locked="0"/>
    </xf>
    <xf numFmtId="49" fontId="69" fillId="36" borderId="11" xfId="0" applyNumberFormat="1" applyFont="1" applyFill="1" applyBorder="1" applyAlignment="1" applyProtection="1">
      <alignment horizontal="center" vertical="center"/>
      <protection locked="0"/>
    </xf>
    <xf numFmtId="176" fontId="69" fillId="36" borderId="11" xfId="0" applyFont="1" applyFill="1" applyBorder="1" applyAlignment="1" applyProtection="1">
      <alignment horizontal="center" vertical="center"/>
      <protection locked="0"/>
    </xf>
    <xf numFmtId="22" fontId="69" fillId="36" borderId="11" xfId="0" applyNumberFormat="1" applyFont="1" applyFill="1" applyBorder="1" applyAlignment="1" applyProtection="1">
      <alignment horizontal="center" vertical="center"/>
      <protection locked="0"/>
    </xf>
    <xf numFmtId="176" fontId="69" fillId="36" borderId="11" xfId="0" applyFont="1" applyFill="1" applyBorder="1" applyAlignment="1">
      <alignment horizontal="center"/>
    </xf>
    <xf numFmtId="181" fontId="69" fillId="36" borderId="11" xfId="0" applyNumberFormat="1" applyFont="1" applyFill="1" applyBorder="1" applyAlignment="1">
      <alignment horizontal="center"/>
    </xf>
    <xf numFmtId="179" fontId="69" fillId="36" borderId="11" xfId="0" applyNumberFormat="1" applyFont="1" applyFill="1" applyBorder="1" applyAlignment="1">
      <alignment horizontal="center"/>
    </xf>
    <xf numFmtId="0" fontId="69" fillId="36" borderId="12" xfId="0" applyNumberFormat="1" applyFont="1" applyFill="1" applyBorder="1" applyAlignment="1">
      <alignment horizontal="center"/>
    </xf>
    <xf numFmtId="179" fontId="69" fillId="36" borderId="12" xfId="0" applyNumberFormat="1" applyFont="1" applyFill="1" applyBorder="1" applyAlignment="1">
      <alignment horizontal="center"/>
    </xf>
    <xf numFmtId="49" fontId="72" fillId="36" borderId="10" xfId="0" applyNumberFormat="1" applyFont="1" applyFill="1" applyBorder="1" applyAlignment="1" applyProtection="1">
      <alignment horizontal="center" vertical="center"/>
      <protection locked="0"/>
    </xf>
    <xf numFmtId="176" fontId="72" fillId="36" borderId="10" xfId="0" applyFont="1" applyFill="1" applyBorder="1" applyAlignment="1" applyProtection="1">
      <alignment horizontal="center" vertical="center"/>
      <protection locked="0"/>
    </xf>
    <xf numFmtId="176" fontId="72" fillId="36" borderId="10" xfId="0" applyNumberFormat="1" applyFont="1" applyFill="1" applyBorder="1" applyAlignment="1" applyProtection="1">
      <alignment horizontal="center" vertical="center"/>
      <protection locked="0"/>
    </xf>
    <xf numFmtId="0" fontId="72" fillId="36" borderId="10" xfId="0" applyNumberFormat="1" applyFont="1" applyFill="1" applyBorder="1" applyAlignment="1">
      <alignment horizontal="center"/>
    </xf>
    <xf numFmtId="181" fontId="72" fillId="36" borderId="10" xfId="0" applyNumberFormat="1" applyFont="1" applyFill="1" applyBorder="1" applyAlignment="1">
      <alignment horizontal="center"/>
    </xf>
    <xf numFmtId="10" fontId="72" fillId="36" borderId="10" xfId="1098" applyNumberFormat="1" applyFont="1" applyFill="1" applyBorder="1" applyAlignment="1">
      <alignment horizontal="center"/>
    </xf>
    <xf numFmtId="14" fontId="87" fillId="36" borderId="10" xfId="0" applyNumberFormat="1" applyFont="1" applyFill="1" applyBorder="1">
      <alignment vertical="center"/>
    </xf>
    <xf numFmtId="0" fontId="87" fillId="36" borderId="10" xfId="0" applyNumberFormat="1" applyFont="1" applyFill="1" applyBorder="1">
      <alignment vertical="center"/>
    </xf>
    <xf numFmtId="0" fontId="72" fillId="36" borderId="10" xfId="0" applyNumberFormat="1" applyFont="1" applyFill="1" applyBorder="1" applyAlignment="1" applyProtection="1">
      <alignment horizontal="center" vertical="center"/>
      <protection locked="0"/>
    </xf>
    <xf numFmtId="14" fontId="88" fillId="36" borderId="10" xfId="0" applyNumberFormat="1" applyFont="1" applyFill="1" applyBorder="1">
      <alignment vertical="center"/>
    </xf>
    <xf numFmtId="0" fontId="88" fillId="36" borderId="10" xfId="0" applyNumberFormat="1" applyFont="1" applyFill="1" applyBorder="1">
      <alignment vertical="center"/>
    </xf>
    <xf numFmtId="10" fontId="0" fillId="0" borderId="0" xfId="1098" applyNumberFormat="1" applyFont="1" applyBorder="1">
      <alignment vertical="center"/>
    </xf>
    <xf numFmtId="184" fontId="35" fillId="0" borderId="0" xfId="0" applyNumberFormat="1" applyFont="1">
      <alignment vertical="center"/>
    </xf>
    <xf numFmtId="185" fontId="0" fillId="0" borderId="0" xfId="0" applyNumberFormat="1">
      <alignment vertical="center"/>
    </xf>
    <xf numFmtId="178" fontId="0" fillId="0" borderId="0" xfId="0" applyNumberFormat="1">
      <alignment vertical="center"/>
    </xf>
    <xf numFmtId="184" fontId="0" fillId="0" borderId="0" xfId="0" applyNumberFormat="1">
      <alignment vertical="center"/>
    </xf>
    <xf numFmtId="9" fontId="35" fillId="0" borderId="0" xfId="1098" applyFont="1">
      <alignment vertical="center"/>
    </xf>
    <xf numFmtId="0" fontId="59" fillId="0" borderId="10" xfId="0" applyNumberFormat="1" applyFont="1" applyBorder="1">
      <alignment vertical="center"/>
    </xf>
    <xf numFmtId="9" fontId="0" fillId="0" borderId="0" xfId="0" applyNumberFormat="1">
      <alignment vertical="center"/>
    </xf>
    <xf numFmtId="181" fontId="0" fillId="0" borderId="0" xfId="1098" applyNumberFormat="1" applyFont="1">
      <alignment vertical="center"/>
    </xf>
    <xf numFmtId="179" fontId="13" fillId="0" borderId="0" xfId="0" applyNumberFormat="1" applyFont="1">
      <alignment vertical="center"/>
    </xf>
    <xf numFmtId="2" fontId="0" fillId="0" borderId="0" xfId="0" applyNumberFormat="1">
      <alignment vertical="center"/>
    </xf>
    <xf numFmtId="14" fontId="13" fillId="0" borderId="0" xfId="0" applyNumberFormat="1" applyFont="1" applyAlignment="1">
      <alignment horizontal="center" vertical="center" wrapText="1"/>
    </xf>
    <xf numFmtId="179" fontId="1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81" fontId="13" fillId="0" borderId="0" xfId="0" applyNumberFormat="1" applyFont="1" applyAlignment="1">
      <alignment horizontal="center" vertical="center" wrapText="1"/>
    </xf>
    <xf numFmtId="0" fontId="13" fillId="0" borderId="0" xfId="0" applyNumberFormat="1" applyFont="1" applyAlignment="1">
      <alignment horizontal="center" vertical="center" wrapText="1"/>
    </xf>
    <xf numFmtId="179" fontId="13" fillId="0" borderId="10" xfId="0" applyNumberFormat="1" applyFont="1" applyBorder="1">
      <alignment vertical="center"/>
    </xf>
    <xf numFmtId="0" fontId="13" fillId="0" borderId="10" xfId="0" applyNumberFormat="1" applyFont="1" applyBorder="1">
      <alignment vertical="center"/>
    </xf>
    <xf numFmtId="10" fontId="0" fillId="0" borderId="10" xfId="1098" applyNumberFormat="1" applyFont="1" applyBorder="1">
      <alignment vertical="center"/>
    </xf>
    <xf numFmtId="10" fontId="13" fillId="0" borderId="10" xfId="1098" applyNumberFormat="1" applyFont="1" applyBorder="1">
      <alignment vertical="center"/>
    </xf>
    <xf numFmtId="10" fontId="89" fillId="0" borderId="10" xfId="1098" applyNumberFormat="1" applyFont="1" applyBorder="1">
      <alignment vertical="center"/>
    </xf>
    <xf numFmtId="10" fontId="58" fillId="0" borderId="10" xfId="1098" applyNumberFormat="1" applyFont="1" applyBorder="1">
      <alignment vertical="center"/>
    </xf>
    <xf numFmtId="0" fontId="58" fillId="0" borderId="10" xfId="0" applyNumberFormat="1" applyFont="1" applyBorder="1">
      <alignment vertical="center"/>
    </xf>
    <xf numFmtId="2" fontId="57" fillId="0" borderId="0" xfId="0" applyNumberFormat="1" applyFont="1">
      <alignment vertical="center"/>
    </xf>
    <xf numFmtId="10" fontId="59" fillId="0" borderId="0" xfId="1098" applyNumberFormat="1" applyFont="1">
      <alignment vertical="center"/>
    </xf>
    <xf numFmtId="10" fontId="59" fillId="0" borderId="10" xfId="1098" applyNumberFormat="1" applyFont="1" applyBorder="1">
      <alignment vertical="center"/>
    </xf>
    <xf numFmtId="10" fontId="90" fillId="0" borderId="10" xfId="0" applyNumberFormat="1" applyFont="1" applyBorder="1">
      <alignment vertical="center"/>
    </xf>
    <xf numFmtId="179" fontId="13" fillId="0" borderId="13" xfId="0" applyNumberFormat="1" applyFont="1" applyBorder="1" applyAlignment="1">
      <alignment horizontal="left" vertical="center"/>
    </xf>
    <xf numFmtId="179" fontId="0" fillId="0" borderId="19" xfId="0" applyNumberFormat="1" applyBorder="1" applyAlignment="1">
      <alignment horizontal="left" vertical="center"/>
    </xf>
    <xf numFmtId="179" fontId="0" fillId="0" borderId="14" xfId="0" applyNumberFormat="1" applyBorder="1" applyAlignment="1">
      <alignment horizontal="left" vertical="center"/>
    </xf>
    <xf numFmtId="10" fontId="13" fillId="0" borderId="13" xfId="1098" applyNumberFormat="1" applyFont="1" applyBorder="1" applyAlignment="1">
      <alignment horizontal="left" vertical="center"/>
    </xf>
    <xf numFmtId="10" fontId="0" fillId="0" borderId="19" xfId="1098" applyNumberFormat="1" applyFont="1" applyBorder="1" applyAlignment="1">
      <alignment horizontal="left" vertical="center"/>
    </xf>
    <xf numFmtId="10" fontId="0" fillId="0" borderId="14" xfId="1098" applyNumberFormat="1" applyFont="1" applyBorder="1" applyAlignment="1">
      <alignment horizontal="left" vertical="center"/>
    </xf>
    <xf numFmtId="176" fontId="13" fillId="0" borderId="13" xfId="0" applyFont="1" applyBorder="1" applyAlignment="1">
      <alignment horizontal="left" vertical="center"/>
    </xf>
    <xf numFmtId="176" fontId="0" fillId="0" borderId="14" xfId="0" applyBorder="1" applyAlignment="1">
      <alignment horizontal="left" vertical="center"/>
    </xf>
    <xf numFmtId="10" fontId="89" fillId="0" borderId="13" xfId="1098" applyNumberFormat="1" applyFont="1" applyBorder="1" applyAlignment="1">
      <alignment horizontal="left" vertical="center"/>
    </xf>
    <xf numFmtId="10" fontId="89" fillId="0" borderId="19" xfId="1098" applyNumberFormat="1" applyFont="1" applyBorder="1" applyAlignment="1">
      <alignment horizontal="left" vertical="center"/>
    </xf>
    <xf numFmtId="10" fontId="89" fillId="0" borderId="14" xfId="1098" applyNumberFormat="1" applyFont="1" applyBorder="1" applyAlignment="1">
      <alignment horizontal="left" vertical="center"/>
    </xf>
  </cellXfs>
  <cellStyles count="2184">
    <cellStyle name="20% - 强调文字颜色 1 10" xfId="413"/>
    <cellStyle name="20% - 强调文字颜色 1 10 2" xfId="907"/>
    <cellStyle name="20% - 强调文字颜色 1 10 2 2" xfId="1105"/>
    <cellStyle name="20% - 强调文字颜色 1 10 3" xfId="1104"/>
    <cellStyle name="20% - 强调文字颜色 1 11" xfId="492"/>
    <cellStyle name="20% - 强调文字颜色 1 11 2" xfId="984"/>
    <cellStyle name="20% - 强调文字颜色 1 11 2 2" xfId="1107"/>
    <cellStyle name="20% - 强调文字颜色 1 11 3" xfId="1106"/>
    <cellStyle name="20% - 强调文字颜色 1 12" xfId="485"/>
    <cellStyle name="20% - 强调文字颜色 1 12 2" xfId="977"/>
    <cellStyle name="20% - 强调文字颜色 1 12 2 2" xfId="1109"/>
    <cellStyle name="20% - 强调文字颜色 1 12 3" xfId="1108"/>
    <cellStyle name="20% - 强调文字颜色 1 13" xfId="507"/>
    <cellStyle name="20% - 强调文字颜色 1 13 2" xfId="999"/>
    <cellStyle name="20% - 强调文字颜色 1 13 2 2" xfId="1111"/>
    <cellStyle name="20% - 强调文字颜色 1 13 3" xfId="1110"/>
    <cellStyle name="20% - 强调文字颜色 1 14" xfId="517"/>
    <cellStyle name="20% - 强调文字颜色 1 14 2" xfId="1009"/>
    <cellStyle name="20% - 强调文字颜色 1 14 2 2" xfId="1113"/>
    <cellStyle name="20% - 强调文字颜色 1 14 3" xfId="1112"/>
    <cellStyle name="20% - 强调文字颜色 1 15" xfId="543"/>
    <cellStyle name="20% - 强调文字颜色 1 15 2" xfId="1034"/>
    <cellStyle name="20% - 强调文字颜色 1 15 2 2" xfId="1115"/>
    <cellStyle name="20% - 强调文字颜色 1 15 3" xfId="1114"/>
    <cellStyle name="20% - 强调文字颜色 1 16" xfId="539"/>
    <cellStyle name="20% - 强调文字颜色 1 16 2" xfId="1030"/>
    <cellStyle name="20% - 强调文字颜色 1 16 2 2" xfId="1117"/>
    <cellStyle name="20% - 强调文字颜色 1 16 3" xfId="1116"/>
    <cellStyle name="20% - 强调文字颜色 1 17" xfId="572"/>
    <cellStyle name="20% - 强调文字颜色 1 17 2" xfId="1118"/>
    <cellStyle name="20% - 强调文字颜色 1 18" xfId="1075"/>
    <cellStyle name="20% - 强调文字颜色 1 18 2" xfId="1119"/>
    <cellStyle name="20% - 强调文字颜色 1 2" xfId="63"/>
    <cellStyle name="20% - 强调文字颜色 1 2 2" xfId="144"/>
    <cellStyle name="20% - 强调文字颜色 1 2 2 2" xfId="657"/>
    <cellStyle name="20% - 强调文字颜色 1 2 2 2 2" xfId="1122"/>
    <cellStyle name="20% - 强调文字颜色 1 2 2 3" xfId="1121"/>
    <cellStyle name="20% - 强调文字颜色 1 2 3" xfId="209"/>
    <cellStyle name="20% - 强调文字颜色 1 2 3 2" xfId="722"/>
    <cellStyle name="20% - 强调文字颜色 1 2 3 2 2" xfId="1124"/>
    <cellStyle name="20% - 强调文字颜色 1 2 3 3" xfId="1123"/>
    <cellStyle name="20% - 强调文字颜色 1 2 4" xfId="282"/>
    <cellStyle name="20% - 强调文字颜色 1 2 4 2" xfId="789"/>
    <cellStyle name="20% - 强调文字颜色 1 2 4 2 2" xfId="1126"/>
    <cellStyle name="20% - 强调文字颜色 1 2 4 3" xfId="1125"/>
    <cellStyle name="20% - 强调文字颜色 1 2 5" xfId="362"/>
    <cellStyle name="20% - 强调文字颜色 1 2 5 2" xfId="856"/>
    <cellStyle name="20% - 强调文字颜色 1 2 5 2 2" xfId="1128"/>
    <cellStyle name="20% - 强调文字颜色 1 2 5 3" xfId="1127"/>
    <cellStyle name="20% - 强调文字颜色 1 2 6" xfId="429"/>
    <cellStyle name="20% - 强调文字颜色 1 2 6 2" xfId="923"/>
    <cellStyle name="20% - 强调文字颜色 1 2 6 2 2" xfId="1130"/>
    <cellStyle name="20% - 强调文字颜色 1 2 6 3" xfId="1129"/>
    <cellStyle name="20% - 强调文字颜色 1 2 7" xfId="588"/>
    <cellStyle name="20% - 强调文字颜色 1 2 7 2" xfId="1131"/>
    <cellStyle name="20% - 强调文字颜色 1 2 8" xfId="1120"/>
    <cellStyle name="20% - 强调文字颜色 1 3" xfId="76"/>
    <cellStyle name="20% - 强调文字颜色 1 3 2" xfId="157"/>
    <cellStyle name="20% - 强调文字颜色 1 3 2 2" xfId="670"/>
    <cellStyle name="20% - 强调文字颜色 1 3 2 2 2" xfId="1134"/>
    <cellStyle name="20% - 强调文字颜色 1 3 2 3" xfId="1133"/>
    <cellStyle name="20% - 强调文字颜色 1 3 3" xfId="222"/>
    <cellStyle name="20% - 强调文字颜色 1 3 3 2" xfId="735"/>
    <cellStyle name="20% - 强调文字颜色 1 3 3 2 2" xfId="1136"/>
    <cellStyle name="20% - 强调文字颜色 1 3 3 3" xfId="1135"/>
    <cellStyle name="20% - 强调文字颜色 1 3 4" xfId="295"/>
    <cellStyle name="20% - 强调文字颜色 1 3 4 2" xfId="802"/>
    <cellStyle name="20% - 强调文字颜色 1 3 4 2 2" xfId="1138"/>
    <cellStyle name="20% - 强调文字颜色 1 3 4 3" xfId="1137"/>
    <cellStyle name="20% - 强调文字颜色 1 3 5" xfId="375"/>
    <cellStyle name="20% - 强调文字颜色 1 3 5 2" xfId="869"/>
    <cellStyle name="20% - 强调文字颜色 1 3 5 2 2" xfId="1140"/>
    <cellStyle name="20% - 强调文字颜色 1 3 5 3" xfId="1139"/>
    <cellStyle name="20% - 强调文字颜色 1 3 6" xfId="442"/>
    <cellStyle name="20% - 强调文字颜色 1 3 6 2" xfId="936"/>
    <cellStyle name="20% - 强调文字颜色 1 3 6 2 2" xfId="1142"/>
    <cellStyle name="20% - 强调文字颜色 1 3 6 3" xfId="1141"/>
    <cellStyle name="20% - 强调文字颜色 1 3 7" xfId="601"/>
    <cellStyle name="20% - 强调文字颜色 1 3 7 2" xfId="1143"/>
    <cellStyle name="20% - 强调文字颜色 1 3 8" xfId="1132"/>
    <cellStyle name="20% - 强调文字颜色 1 4" xfId="89"/>
    <cellStyle name="20% - 强调文字颜色 1 4 2" xfId="170"/>
    <cellStyle name="20% - 强调文字颜色 1 4 2 2" xfId="683"/>
    <cellStyle name="20% - 强调文字颜色 1 4 2 2 2" xfId="1146"/>
    <cellStyle name="20% - 强调文字颜色 1 4 2 3" xfId="1145"/>
    <cellStyle name="20% - 强调文字颜色 1 4 3" xfId="235"/>
    <cellStyle name="20% - 强调文字颜色 1 4 3 2" xfId="748"/>
    <cellStyle name="20% - 强调文字颜色 1 4 3 2 2" xfId="1148"/>
    <cellStyle name="20% - 强调文字颜色 1 4 3 3" xfId="1147"/>
    <cellStyle name="20% - 强调文字颜色 1 4 4" xfId="308"/>
    <cellStyle name="20% - 强调文字颜色 1 4 4 2" xfId="815"/>
    <cellStyle name="20% - 强调文字颜色 1 4 4 2 2" xfId="1150"/>
    <cellStyle name="20% - 强调文字颜色 1 4 4 3" xfId="1149"/>
    <cellStyle name="20% - 强调文字颜色 1 4 5" xfId="388"/>
    <cellStyle name="20% - 强调文字颜色 1 4 5 2" xfId="882"/>
    <cellStyle name="20% - 强调文字颜色 1 4 5 2 2" xfId="1152"/>
    <cellStyle name="20% - 强调文字颜色 1 4 5 3" xfId="1151"/>
    <cellStyle name="20% - 强调文字颜色 1 4 6" xfId="455"/>
    <cellStyle name="20% - 强调文字颜色 1 4 6 2" xfId="949"/>
    <cellStyle name="20% - 强调文字颜色 1 4 6 2 2" xfId="1154"/>
    <cellStyle name="20% - 强调文字颜色 1 4 6 3" xfId="1153"/>
    <cellStyle name="20% - 强调文字颜色 1 4 7" xfId="614"/>
    <cellStyle name="20% - 强调文字颜色 1 4 7 2" xfId="1155"/>
    <cellStyle name="20% - 强调文字颜色 1 4 8" xfId="1144"/>
    <cellStyle name="20% - 强调文字颜色 1 5" xfId="102"/>
    <cellStyle name="20% - 强调文字颜色 1 5 2" xfId="183"/>
    <cellStyle name="20% - 强调文字颜色 1 5 2 2" xfId="696"/>
    <cellStyle name="20% - 强调文字颜色 1 5 2 2 2" xfId="1158"/>
    <cellStyle name="20% - 强调文字颜色 1 5 2 3" xfId="1157"/>
    <cellStyle name="20% - 强调文字颜色 1 5 3" xfId="248"/>
    <cellStyle name="20% - 强调文字颜色 1 5 3 2" xfId="761"/>
    <cellStyle name="20% - 强调文字颜色 1 5 3 2 2" xfId="1160"/>
    <cellStyle name="20% - 强调文字颜色 1 5 3 3" xfId="1159"/>
    <cellStyle name="20% - 强调文字颜色 1 5 4" xfId="321"/>
    <cellStyle name="20% - 强调文字颜色 1 5 4 2" xfId="828"/>
    <cellStyle name="20% - 强调文字颜色 1 5 4 2 2" xfId="1162"/>
    <cellStyle name="20% - 强调文字颜色 1 5 4 3" xfId="1161"/>
    <cellStyle name="20% - 强调文字颜色 1 5 5" xfId="401"/>
    <cellStyle name="20% - 强调文字颜色 1 5 5 2" xfId="895"/>
    <cellStyle name="20% - 强调文字颜色 1 5 5 2 2" xfId="1164"/>
    <cellStyle name="20% - 强调文字颜色 1 5 5 3" xfId="1163"/>
    <cellStyle name="20% - 强调文字颜色 1 5 6" xfId="468"/>
    <cellStyle name="20% - 强调文字颜色 1 5 6 2" xfId="962"/>
    <cellStyle name="20% - 强调文字颜色 1 5 6 2 2" xfId="1166"/>
    <cellStyle name="20% - 强调文字颜色 1 5 6 3" xfId="1165"/>
    <cellStyle name="20% - 强调文字颜色 1 5 7" xfId="627"/>
    <cellStyle name="20% - 强调文字颜色 1 5 7 2" xfId="1167"/>
    <cellStyle name="20% - 强调文字颜色 1 5 8" xfId="1156"/>
    <cellStyle name="20% - 强调文字颜色 1 6" xfId="122"/>
    <cellStyle name="20% - 强调文字颜色 1 6 2" xfId="639"/>
    <cellStyle name="20% - 强调文字颜色 1 6 2 2" xfId="1169"/>
    <cellStyle name="20% - 强调文字颜色 1 6 3" xfId="1168"/>
    <cellStyle name="20% - 强调文字颜色 1 7" xfId="130"/>
    <cellStyle name="20% - 强调文字颜色 1 7 2" xfId="646"/>
    <cellStyle name="20% - 强调文字颜色 1 7 2 2" xfId="1171"/>
    <cellStyle name="20% - 强调文字颜色 1 7 3" xfId="1170"/>
    <cellStyle name="20% - 强调文字颜色 1 8" xfId="266"/>
    <cellStyle name="20% - 强调文字颜色 1 8 2" xfId="773"/>
    <cellStyle name="20% - 强调文字颜色 1 8 2 2" xfId="1173"/>
    <cellStyle name="20% - 强调文字颜色 1 8 3" xfId="1172"/>
    <cellStyle name="20% - 强调文字颜色 1 9" xfId="346"/>
    <cellStyle name="20% - 强调文字颜色 1 9 2" xfId="840"/>
    <cellStyle name="20% - 强调文字颜色 1 9 2 2" xfId="1175"/>
    <cellStyle name="20% - 强调文字颜色 1 9 3" xfId="1174"/>
    <cellStyle name="20% - 强调文字颜色 2 10" xfId="415"/>
    <cellStyle name="20% - 强调文字颜色 2 10 2" xfId="909"/>
    <cellStyle name="20% - 强调文字颜色 2 10 2 2" xfId="1177"/>
    <cellStyle name="20% - 强调文字颜色 2 10 3" xfId="1176"/>
    <cellStyle name="20% - 强调文字颜色 2 11" xfId="495"/>
    <cellStyle name="20% - 强调文字颜色 2 11 2" xfId="987"/>
    <cellStyle name="20% - 强调文字颜色 2 11 2 2" xfId="1179"/>
    <cellStyle name="20% - 强调文字颜色 2 11 3" xfId="1178"/>
    <cellStyle name="20% - 强调文字颜色 2 12" xfId="506"/>
    <cellStyle name="20% - 强调文字颜色 2 12 2" xfId="998"/>
    <cellStyle name="20% - 强调文字颜色 2 12 2 2" xfId="1181"/>
    <cellStyle name="20% - 强调文字颜色 2 12 3" xfId="1180"/>
    <cellStyle name="20% - 强调文字颜色 2 13" xfId="516"/>
    <cellStyle name="20% - 强调文字颜色 2 13 2" xfId="1008"/>
    <cellStyle name="20% - 强调文字颜色 2 13 2 2" xfId="1183"/>
    <cellStyle name="20% - 强调文字颜色 2 13 3" xfId="1182"/>
    <cellStyle name="20% - 强调文字颜色 2 14" xfId="526"/>
    <cellStyle name="20% - 强调文字颜色 2 14 2" xfId="1018"/>
    <cellStyle name="20% - 强调文字颜色 2 14 2 2" xfId="1185"/>
    <cellStyle name="20% - 强调文字颜色 2 14 3" xfId="1184"/>
    <cellStyle name="20% - 强调文字颜色 2 15" xfId="546"/>
    <cellStyle name="20% - 强调文字颜色 2 15 2" xfId="1037"/>
    <cellStyle name="20% - 强调文字颜色 2 15 2 2" xfId="1187"/>
    <cellStyle name="20% - 强调文字颜色 2 15 3" xfId="1186"/>
    <cellStyle name="20% - 强调文字颜色 2 16" xfId="555"/>
    <cellStyle name="20% - 强调文字颜色 2 16 2" xfId="1046"/>
    <cellStyle name="20% - 强调文字颜色 2 16 2 2" xfId="1189"/>
    <cellStyle name="20% - 强调文字颜色 2 16 3" xfId="1188"/>
    <cellStyle name="20% - 强调文字颜色 2 17" xfId="574"/>
    <cellStyle name="20% - 强调文字颜色 2 17 2" xfId="1190"/>
    <cellStyle name="20% - 强调文字颜色 2 18" xfId="1079"/>
    <cellStyle name="20% - 强调文字颜色 2 18 2" xfId="1191"/>
    <cellStyle name="20% - 强调文字颜色 2 2" xfId="65"/>
    <cellStyle name="20% - 强调文字颜色 2 2 2" xfId="146"/>
    <cellStyle name="20% - 强调文字颜色 2 2 2 2" xfId="659"/>
    <cellStyle name="20% - 强调文字颜色 2 2 2 2 2" xfId="1194"/>
    <cellStyle name="20% - 强调文字颜色 2 2 2 3" xfId="1193"/>
    <cellStyle name="20% - 强调文字颜色 2 2 3" xfId="211"/>
    <cellStyle name="20% - 强调文字颜色 2 2 3 2" xfId="724"/>
    <cellStyle name="20% - 强调文字颜色 2 2 3 2 2" xfId="1196"/>
    <cellStyle name="20% - 强调文字颜色 2 2 3 3" xfId="1195"/>
    <cellStyle name="20% - 强调文字颜色 2 2 4" xfId="284"/>
    <cellStyle name="20% - 强调文字颜色 2 2 4 2" xfId="791"/>
    <cellStyle name="20% - 强调文字颜色 2 2 4 2 2" xfId="1198"/>
    <cellStyle name="20% - 强调文字颜色 2 2 4 3" xfId="1197"/>
    <cellStyle name="20% - 强调文字颜色 2 2 5" xfId="364"/>
    <cellStyle name="20% - 强调文字颜色 2 2 5 2" xfId="858"/>
    <cellStyle name="20% - 强调文字颜色 2 2 5 2 2" xfId="1200"/>
    <cellStyle name="20% - 强调文字颜色 2 2 5 3" xfId="1199"/>
    <cellStyle name="20% - 强调文字颜色 2 2 6" xfId="431"/>
    <cellStyle name="20% - 强调文字颜色 2 2 6 2" xfId="925"/>
    <cellStyle name="20% - 强调文字颜色 2 2 6 2 2" xfId="1202"/>
    <cellStyle name="20% - 强调文字颜色 2 2 6 3" xfId="1201"/>
    <cellStyle name="20% - 强调文字颜色 2 2 7" xfId="590"/>
    <cellStyle name="20% - 强调文字颜色 2 2 7 2" xfId="1203"/>
    <cellStyle name="20% - 强调文字颜色 2 2 8" xfId="1192"/>
    <cellStyle name="20% - 强调文字颜色 2 3" xfId="78"/>
    <cellStyle name="20% - 强调文字颜色 2 3 2" xfId="159"/>
    <cellStyle name="20% - 强调文字颜色 2 3 2 2" xfId="672"/>
    <cellStyle name="20% - 强调文字颜色 2 3 2 2 2" xfId="1206"/>
    <cellStyle name="20% - 强调文字颜色 2 3 2 3" xfId="1205"/>
    <cellStyle name="20% - 强调文字颜色 2 3 3" xfId="224"/>
    <cellStyle name="20% - 强调文字颜色 2 3 3 2" xfId="737"/>
    <cellStyle name="20% - 强调文字颜色 2 3 3 2 2" xfId="1208"/>
    <cellStyle name="20% - 强调文字颜色 2 3 3 3" xfId="1207"/>
    <cellStyle name="20% - 强调文字颜色 2 3 4" xfId="297"/>
    <cellStyle name="20% - 强调文字颜色 2 3 4 2" xfId="804"/>
    <cellStyle name="20% - 强调文字颜色 2 3 4 2 2" xfId="1210"/>
    <cellStyle name="20% - 强调文字颜色 2 3 4 3" xfId="1209"/>
    <cellStyle name="20% - 强调文字颜色 2 3 5" xfId="377"/>
    <cellStyle name="20% - 强调文字颜色 2 3 5 2" xfId="871"/>
    <cellStyle name="20% - 强调文字颜色 2 3 5 2 2" xfId="1212"/>
    <cellStyle name="20% - 强调文字颜色 2 3 5 3" xfId="1211"/>
    <cellStyle name="20% - 强调文字颜色 2 3 6" xfId="444"/>
    <cellStyle name="20% - 强调文字颜色 2 3 6 2" xfId="938"/>
    <cellStyle name="20% - 强调文字颜色 2 3 6 2 2" xfId="1214"/>
    <cellStyle name="20% - 强调文字颜色 2 3 6 3" xfId="1213"/>
    <cellStyle name="20% - 强调文字颜色 2 3 7" xfId="603"/>
    <cellStyle name="20% - 强调文字颜色 2 3 7 2" xfId="1215"/>
    <cellStyle name="20% - 强调文字颜色 2 3 8" xfId="1204"/>
    <cellStyle name="20% - 强调文字颜色 2 4" xfId="91"/>
    <cellStyle name="20% - 强调文字颜色 2 4 2" xfId="172"/>
    <cellStyle name="20% - 强调文字颜色 2 4 2 2" xfId="685"/>
    <cellStyle name="20% - 强调文字颜色 2 4 2 2 2" xfId="1218"/>
    <cellStyle name="20% - 强调文字颜色 2 4 2 3" xfId="1217"/>
    <cellStyle name="20% - 强调文字颜色 2 4 3" xfId="237"/>
    <cellStyle name="20% - 强调文字颜色 2 4 3 2" xfId="750"/>
    <cellStyle name="20% - 强调文字颜色 2 4 3 2 2" xfId="1220"/>
    <cellStyle name="20% - 强调文字颜色 2 4 3 3" xfId="1219"/>
    <cellStyle name="20% - 强调文字颜色 2 4 4" xfId="310"/>
    <cellStyle name="20% - 强调文字颜色 2 4 4 2" xfId="817"/>
    <cellStyle name="20% - 强调文字颜色 2 4 4 2 2" xfId="1222"/>
    <cellStyle name="20% - 强调文字颜色 2 4 4 3" xfId="1221"/>
    <cellStyle name="20% - 强调文字颜色 2 4 5" xfId="390"/>
    <cellStyle name="20% - 强调文字颜色 2 4 5 2" xfId="884"/>
    <cellStyle name="20% - 强调文字颜色 2 4 5 2 2" xfId="1224"/>
    <cellStyle name="20% - 强调文字颜色 2 4 5 3" xfId="1223"/>
    <cellStyle name="20% - 强调文字颜色 2 4 6" xfId="457"/>
    <cellStyle name="20% - 强调文字颜色 2 4 6 2" xfId="951"/>
    <cellStyle name="20% - 强调文字颜色 2 4 6 2 2" xfId="1226"/>
    <cellStyle name="20% - 强调文字颜色 2 4 6 3" xfId="1225"/>
    <cellStyle name="20% - 强调文字颜色 2 4 7" xfId="616"/>
    <cellStyle name="20% - 强调文字颜色 2 4 7 2" xfId="1227"/>
    <cellStyle name="20% - 强调文字颜色 2 4 8" xfId="1216"/>
    <cellStyle name="20% - 强调文字颜色 2 5" xfId="104"/>
    <cellStyle name="20% - 强调文字颜色 2 5 2" xfId="185"/>
    <cellStyle name="20% - 强调文字颜色 2 5 2 2" xfId="698"/>
    <cellStyle name="20% - 强调文字颜色 2 5 2 2 2" xfId="1230"/>
    <cellStyle name="20% - 强调文字颜色 2 5 2 3" xfId="1229"/>
    <cellStyle name="20% - 强调文字颜色 2 5 3" xfId="250"/>
    <cellStyle name="20% - 强调文字颜色 2 5 3 2" xfId="763"/>
    <cellStyle name="20% - 强调文字颜色 2 5 3 2 2" xfId="1232"/>
    <cellStyle name="20% - 强调文字颜色 2 5 3 3" xfId="1231"/>
    <cellStyle name="20% - 强调文字颜色 2 5 4" xfId="323"/>
    <cellStyle name="20% - 强调文字颜色 2 5 4 2" xfId="830"/>
    <cellStyle name="20% - 强调文字颜色 2 5 4 2 2" xfId="1234"/>
    <cellStyle name="20% - 强调文字颜色 2 5 4 3" xfId="1233"/>
    <cellStyle name="20% - 强调文字颜色 2 5 5" xfId="403"/>
    <cellStyle name="20% - 强调文字颜色 2 5 5 2" xfId="897"/>
    <cellStyle name="20% - 强调文字颜色 2 5 5 2 2" xfId="1236"/>
    <cellStyle name="20% - 强调文字颜色 2 5 5 3" xfId="1235"/>
    <cellStyle name="20% - 强调文字颜色 2 5 6" xfId="470"/>
    <cellStyle name="20% - 强调文字颜色 2 5 6 2" xfId="964"/>
    <cellStyle name="20% - 强调文字颜色 2 5 6 2 2" xfId="1238"/>
    <cellStyle name="20% - 强调文字颜色 2 5 6 3" xfId="1237"/>
    <cellStyle name="20% - 强调文字颜色 2 5 7" xfId="629"/>
    <cellStyle name="20% - 强调文字颜色 2 5 7 2" xfId="1239"/>
    <cellStyle name="20% - 强调文字颜色 2 5 8" xfId="1228"/>
    <cellStyle name="20% - 强调文字颜色 2 6" xfId="125"/>
    <cellStyle name="20% - 强调文字颜色 2 6 2" xfId="641"/>
    <cellStyle name="20% - 强调文字颜色 2 6 2 2" xfId="1241"/>
    <cellStyle name="20% - 强调文字颜色 2 6 3" xfId="1240"/>
    <cellStyle name="20% - 强调文字颜色 2 7" xfId="195"/>
    <cellStyle name="20% - 强调文字颜色 2 7 2" xfId="708"/>
    <cellStyle name="20% - 强调文字颜色 2 7 2 2" xfId="1243"/>
    <cellStyle name="20% - 强调文字颜色 2 7 3" xfId="1242"/>
    <cellStyle name="20% - 强调文字颜色 2 8" xfId="268"/>
    <cellStyle name="20% - 强调文字颜色 2 8 2" xfId="775"/>
    <cellStyle name="20% - 强调文字颜色 2 8 2 2" xfId="1245"/>
    <cellStyle name="20% - 强调文字颜色 2 8 3" xfId="1244"/>
    <cellStyle name="20% - 强调文字颜色 2 9" xfId="348"/>
    <cellStyle name="20% - 强调文字颜色 2 9 2" xfId="842"/>
    <cellStyle name="20% - 强调文字颜色 2 9 2 2" xfId="1247"/>
    <cellStyle name="20% - 强调文字颜色 2 9 3" xfId="1246"/>
    <cellStyle name="20% - 强调文字颜色 3 10" xfId="417"/>
    <cellStyle name="20% - 强调文字颜色 3 10 2" xfId="911"/>
    <cellStyle name="20% - 强调文字颜色 3 10 2 2" xfId="1249"/>
    <cellStyle name="20% - 强调文字颜色 3 10 3" xfId="1248"/>
    <cellStyle name="20% - 强调文字颜色 3 11" xfId="499"/>
    <cellStyle name="20% - 强调文字颜色 3 11 2" xfId="991"/>
    <cellStyle name="20% - 强调文字颜色 3 11 2 2" xfId="1251"/>
    <cellStyle name="20% - 强调文字颜色 3 11 3" xfId="1250"/>
    <cellStyle name="20% - 强调文字颜色 3 12" xfId="494"/>
    <cellStyle name="20% - 强调文字颜色 3 12 2" xfId="986"/>
    <cellStyle name="20% - 强调文字颜色 3 12 2 2" xfId="1253"/>
    <cellStyle name="20% - 强调文字颜色 3 12 3" xfId="1252"/>
    <cellStyle name="20% - 强调文字颜色 3 13" xfId="483"/>
    <cellStyle name="20% - 强调文字颜色 3 13 2" xfId="975"/>
    <cellStyle name="20% - 强调文字颜色 3 13 2 2" xfId="1255"/>
    <cellStyle name="20% - 强调文字颜色 3 13 3" xfId="1254"/>
    <cellStyle name="20% - 强调文字颜色 3 14" xfId="488"/>
    <cellStyle name="20% - 强调文字颜色 3 14 2" xfId="980"/>
    <cellStyle name="20% - 强调文字颜色 3 14 2 2" xfId="1257"/>
    <cellStyle name="20% - 强调文字颜色 3 14 3" xfId="1256"/>
    <cellStyle name="20% - 强调文字颜色 3 15" xfId="548"/>
    <cellStyle name="20% - 强调文字颜色 3 15 2" xfId="1039"/>
    <cellStyle name="20% - 强调文字颜色 3 15 2 2" xfId="1259"/>
    <cellStyle name="20% - 强调文字颜色 3 15 3" xfId="1258"/>
    <cellStyle name="20% - 强调文字颜色 3 16" xfId="545"/>
    <cellStyle name="20% - 强调文字颜色 3 16 2" xfId="1036"/>
    <cellStyle name="20% - 强调文字颜色 3 16 2 2" xfId="1261"/>
    <cellStyle name="20% - 强调文字颜色 3 16 3" xfId="1260"/>
    <cellStyle name="20% - 强调文字颜色 3 17" xfId="576"/>
    <cellStyle name="20% - 强调文字颜色 3 17 2" xfId="1262"/>
    <cellStyle name="20% - 强调文字颜色 3 18" xfId="1083"/>
    <cellStyle name="20% - 强调文字颜色 3 18 2" xfId="1263"/>
    <cellStyle name="20% - 强调文字颜色 3 2" xfId="67"/>
    <cellStyle name="20% - 强调文字颜色 3 2 2" xfId="148"/>
    <cellStyle name="20% - 强调文字颜色 3 2 2 2" xfId="661"/>
    <cellStyle name="20% - 强调文字颜色 3 2 2 2 2" xfId="1266"/>
    <cellStyle name="20% - 强调文字颜色 3 2 2 3" xfId="1265"/>
    <cellStyle name="20% - 强调文字颜色 3 2 3" xfId="213"/>
    <cellStyle name="20% - 强调文字颜色 3 2 3 2" xfId="726"/>
    <cellStyle name="20% - 强调文字颜色 3 2 3 2 2" xfId="1268"/>
    <cellStyle name="20% - 强调文字颜色 3 2 3 3" xfId="1267"/>
    <cellStyle name="20% - 强调文字颜色 3 2 4" xfId="286"/>
    <cellStyle name="20% - 强调文字颜色 3 2 4 2" xfId="793"/>
    <cellStyle name="20% - 强调文字颜色 3 2 4 2 2" xfId="1270"/>
    <cellStyle name="20% - 强调文字颜色 3 2 4 3" xfId="1269"/>
    <cellStyle name="20% - 强调文字颜色 3 2 5" xfId="366"/>
    <cellStyle name="20% - 强调文字颜色 3 2 5 2" xfId="860"/>
    <cellStyle name="20% - 强调文字颜色 3 2 5 2 2" xfId="1272"/>
    <cellStyle name="20% - 强调文字颜色 3 2 5 3" xfId="1271"/>
    <cellStyle name="20% - 强调文字颜色 3 2 6" xfId="433"/>
    <cellStyle name="20% - 强调文字颜色 3 2 6 2" xfId="927"/>
    <cellStyle name="20% - 强调文字颜色 3 2 6 2 2" xfId="1274"/>
    <cellStyle name="20% - 强调文字颜色 3 2 6 3" xfId="1273"/>
    <cellStyle name="20% - 强调文字颜色 3 2 7" xfId="592"/>
    <cellStyle name="20% - 强调文字颜色 3 2 7 2" xfId="1275"/>
    <cellStyle name="20% - 强调文字颜色 3 2 8" xfId="1264"/>
    <cellStyle name="20% - 强调文字颜色 3 3" xfId="80"/>
    <cellStyle name="20% - 强调文字颜色 3 3 2" xfId="161"/>
    <cellStyle name="20% - 强调文字颜色 3 3 2 2" xfId="674"/>
    <cellStyle name="20% - 强调文字颜色 3 3 2 2 2" xfId="1278"/>
    <cellStyle name="20% - 强调文字颜色 3 3 2 3" xfId="1277"/>
    <cellStyle name="20% - 强调文字颜色 3 3 3" xfId="226"/>
    <cellStyle name="20% - 强调文字颜色 3 3 3 2" xfId="739"/>
    <cellStyle name="20% - 强调文字颜色 3 3 3 2 2" xfId="1280"/>
    <cellStyle name="20% - 强调文字颜色 3 3 3 3" xfId="1279"/>
    <cellStyle name="20% - 强调文字颜色 3 3 4" xfId="299"/>
    <cellStyle name="20% - 强调文字颜色 3 3 4 2" xfId="806"/>
    <cellStyle name="20% - 强调文字颜色 3 3 4 2 2" xfId="1282"/>
    <cellStyle name="20% - 强调文字颜色 3 3 4 3" xfId="1281"/>
    <cellStyle name="20% - 强调文字颜色 3 3 5" xfId="379"/>
    <cellStyle name="20% - 强调文字颜色 3 3 5 2" xfId="873"/>
    <cellStyle name="20% - 强调文字颜色 3 3 5 2 2" xfId="1284"/>
    <cellStyle name="20% - 强调文字颜色 3 3 5 3" xfId="1283"/>
    <cellStyle name="20% - 强调文字颜色 3 3 6" xfId="446"/>
    <cellStyle name="20% - 强调文字颜色 3 3 6 2" xfId="940"/>
    <cellStyle name="20% - 强调文字颜色 3 3 6 2 2" xfId="1286"/>
    <cellStyle name="20% - 强调文字颜色 3 3 6 3" xfId="1285"/>
    <cellStyle name="20% - 强调文字颜色 3 3 7" xfId="605"/>
    <cellStyle name="20% - 强调文字颜色 3 3 7 2" xfId="1287"/>
    <cellStyle name="20% - 强调文字颜色 3 3 8" xfId="1276"/>
    <cellStyle name="20% - 强调文字颜色 3 4" xfId="93"/>
    <cellStyle name="20% - 强调文字颜色 3 4 2" xfId="174"/>
    <cellStyle name="20% - 强调文字颜色 3 4 2 2" xfId="687"/>
    <cellStyle name="20% - 强调文字颜色 3 4 2 2 2" xfId="1290"/>
    <cellStyle name="20% - 强调文字颜色 3 4 2 3" xfId="1289"/>
    <cellStyle name="20% - 强调文字颜色 3 4 3" xfId="239"/>
    <cellStyle name="20% - 强调文字颜色 3 4 3 2" xfId="752"/>
    <cellStyle name="20% - 强调文字颜色 3 4 3 2 2" xfId="1292"/>
    <cellStyle name="20% - 强调文字颜色 3 4 3 3" xfId="1291"/>
    <cellStyle name="20% - 强调文字颜色 3 4 4" xfId="312"/>
    <cellStyle name="20% - 强调文字颜色 3 4 4 2" xfId="819"/>
    <cellStyle name="20% - 强调文字颜色 3 4 4 2 2" xfId="1294"/>
    <cellStyle name="20% - 强调文字颜色 3 4 4 3" xfId="1293"/>
    <cellStyle name="20% - 强调文字颜色 3 4 5" xfId="392"/>
    <cellStyle name="20% - 强调文字颜色 3 4 5 2" xfId="886"/>
    <cellStyle name="20% - 强调文字颜色 3 4 5 2 2" xfId="1296"/>
    <cellStyle name="20% - 强调文字颜色 3 4 5 3" xfId="1295"/>
    <cellStyle name="20% - 强调文字颜色 3 4 6" xfId="459"/>
    <cellStyle name="20% - 强调文字颜色 3 4 6 2" xfId="953"/>
    <cellStyle name="20% - 强调文字颜色 3 4 6 2 2" xfId="1298"/>
    <cellStyle name="20% - 强调文字颜色 3 4 6 3" xfId="1297"/>
    <cellStyle name="20% - 强调文字颜色 3 4 7" xfId="618"/>
    <cellStyle name="20% - 强调文字颜色 3 4 7 2" xfId="1299"/>
    <cellStyle name="20% - 强调文字颜色 3 4 8" xfId="1288"/>
    <cellStyle name="20% - 强调文字颜色 3 5" xfId="106"/>
    <cellStyle name="20% - 强调文字颜色 3 5 2" xfId="187"/>
    <cellStyle name="20% - 强调文字颜色 3 5 2 2" xfId="700"/>
    <cellStyle name="20% - 强调文字颜色 3 5 2 2 2" xfId="1302"/>
    <cellStyle name="20% - 强调文字颜色 3 5 2 3" xfId="1301"/>
    <cellStyle name="20% - 强调文字颜色 3 5 3" xfId="252"/>
    <cellStyle name="20% - 强调文字颜色 3 5 3 2" xfId="765"/>
    <cellStyle name="20% - 强调文字颜色 3 5 3 2 2" xfId="1304"/>
    <cellStyle name="20% - 强调文字颜色 3 5 3 3" xfId="1303"/>
    <cellStyle name="20% - 强调文字颜色 3 5 4" xfId="325"/>
    <cellStyle name="20% - 强调文字颜色 3 5 4 2" xfId="832"/>
    <cellStyle name="20% - 强调文字颜色 3 5 4 2 2" xfId="1306"/>
    <cellStyle name="20% - 强调文字颜色 3 5 4 3" xfId="1305"/>
    <cellStyle name="20% - 强调文字颜色 3 5 5" xfId="405"/>
    <cellStyle name="20% - 强调文字颜色 3 5 5 2" xfId="899"/>
    <cellStyle name="20% - 强调文字颜色 3 5 5 2 2" xfId="1308"/>
    <cellStyle name="20% - 强调文字颜色 3 5 5 3" xfId="1307"/>
    <cellStyle name="20% - 强调文字颜色 3 5 6" xfId="472"/>
    <cellStyle name="20% - 强调文字颜色 3 5 6 2" xfId="966"/>
    <cellStyle name="20% - 强调文字颜色 3 5 6 2 2" xfId="1310"/>
    <cellStyle name="20% - 强调文字颜色 3 5 6 3" xfId="1309"/>
    <cellStyle name="20% - 强调文字颜色 3 5 7" xfId="631"/>
    <cellStyle name="20% - 强调文字颜色 3 5 7 2" xfId="1311"/>
    <cellStyle name="20% - 强调文字颜色 3 5 8" xfId="1300"/>
    <cellStyle name="20% - 强调文字颜色 3 6" xfId="128"/>
    <cellStyle name="20% - 强调文字颜色 3 6 2" xfId="644"/>
    <cellStyle name="20% - 强调文字颜色 3 6 2 2" xfId="1313"/>
    <cellStyle name="20% - 强调文字颜色 3 6 3" xfId="1312"/>
    <cellStyle name="20% - 强调文字颜色 3 7" xfId="197"/>
    <cellStyle name="20% - 强调文字颜色 3 7 2" xfId="710"/>
    <cellStyle name="20% - 强调文字颜色 3 7 2 2" xfId="1315"/>
    <cellStyle name="20% - 强调文字颜色 3 7 3" xfId="1314"/>
    <cellStyle name="20% - 强调文字颜色 3 8" xfId="270"/>
    <cellStyle name="20% - 强调文字颜色 3 8 2" xfId="777"/>
    <cellStyle name="20% - 强调文字颜色 3 8 2 2" xfId="1317"/>
    <cellStyle name="20% - 强调文字颜色 3 8 3" xfId="1316"/>
    <cellStyle name="20% - 强调文字颜色 3 9" xfId="350"/>
    <cellStyle name="20% - 强调文字颜色 3 9 2" xfId="844"/>
    <cellStyle name="20% - 强调文字颜色 3 9 2 2" xfId="1319"/>
    <cellStyle name="20% - 强调文字颜色 3 9 3" xfId="1318"/>
    <cellStyle name="20% - 强调文字颜色 4 10" xfId="419"/>
    <cellStyle name="20% - 强调文字颜色 4 10 2" xfId="913"/>
    <cellStyle name="20% - 强调文字颜色 4 10 2 2" xfId="1321"/>
    <cellStyle name="20% - 强调文字颜色 4 10 3" xfId="1320"/>
    <cellStyle name="20% - 强调文字颜色 4 11" xfId="501"/>
    <cellStyle name="20% - 强调文字颜色 4 11 2" xfId="993"/>
    <cellStyle name="20% - 强调文字颜色 4 11 2 2" xfId="1323"/>
    <cellStyle name="20% - 强调文字颜色 4 11 3" xfId="1322"/>
    <cellStyle name="20% - 强调文字颜色 4 12" xfId="511"/>
    <cellStyle name="20% - 强调文字颜色 4 12 2" xfId="1003"/>
    <cellStyle name="20% - 强调文字颜色 4 12 2 2" xfId="1325"/>
    <cellStyle name="20% - 强调文字颜色 4 12 3" xfId="1324"/>
    <cellStyle name="20% - 强调文字颜色 4 13" xfId="521"/>
    <cellStyle name="20% - 强调文字颜色 4 13 2" xfId="1013"/>
    <cellStyle name="20% - 强调文字颜色 4 13 2 2" xfId="1327"/>
    <cellStyle name="20% - 强调文字颜色 4 13 3" xfId="1326"/>
    <cellStyle name="20% - 强调文字颜色 4 14" xfId="530"/>
    <cellStyle name="20% - 强调文字颜色 4 14 2" xfId="1022"/>
    <cellStyle name="20% - 强调文字颜色 4 14 2 2" xfId="1329"/>
    <cellStyle name="20% - 强调文字颜色 4 14 3" xfId="1328"/>
    <cellStyle name="20% - 强调文字颜色 4 15" xfId="550"/>
    <cellStyle name="20% - 强调文字颜色 4 15 2" xfId="1041"/>
    <cellStyle name="20% - 强调文字颜色 4 15 2 2" xfId="1331"/>
    <cellStyle name="20% - 强调文字颜色 4 15 3" xfId="1330"/>
    <cellStyle name="20% - 强调文字颜色 4 16" xfId="559"/>
    <cellStyle name="20% - 强调文字颜色 4 16 2" xfId="1050"/>
    <cellStyle name="20% - 强调文字颜色 4 16 2 2" xfId="1333"/>
    <cellStyle name="20% - 强调文字颜色 4 16 3" xfId="1332"/>
    <cellStyle name="20% - 强调文字颜色 4 17" xfId="578"/>
    <cellStyle name="20% - 强调文字颜色 4 17 2" xfId="1334"/>
    <cellStyle name="20% - 强调文字颜色 4 18" xfId="1087"/>
    <cellStyle name="20% - 强调文字颜色 4 18 2" xfId="1335"/>
    <cellStyle name="20% - 强调文字颜色 4 2" xfId="69"/>
    <cellStyle name="20% - 强调文字颜色 4 2 2" xfId="150"/>
    <cellStyle name="20% - 强调文字颜色 4 2 2 2" xfId="663"/>
    <cellStyle name="20% - 强调文字颜色 4 2 2 2 2" xfId="1338"/>
    <cellStyle name="20% - 强调文字颜色 4 2 2 3" xfId="1337"/>
    <cellStyle name="20% - 强调文字颜色 4 2 3" xfId="215"/>
    <cellStyle name="20% - 强调文字颜色 4 2 3 2" xfId="728"/>
    <cellStyle name="20% - 强调文字颜色 4 2 3 2 2" xfId="1340"/>
    <cellStyle name="20% - 强调文字颜色 4 2 3 3" xfId="1339"/>
    <cellStyle name="20% - 强调文字颜色 4 2 4" xfId="288"/>
    <cellStyle name="20% - 强调文字颜色 4 2 4 2" xfId="795"/>
    <cellStyle name="20% - 强调文字颜色 4 2 4 2 2" xfId="1342"/>
    <cellStyle name="20% - 强调文字颜色 4 2 4 3" xfId="1341"/>
    <cellStyle name="20% - 强调文字颜色 4 2 5" xfId="368"/>
    <cellStyle name="20% - 强调文字颜色 4 2 5 2" xfId="862"/>
    <cellStyle name="20% - 强调文字颜色 4 2 5 2 2" xfId="1344"/>
    <cellStyle name="20% - 强调文字颜色 4 2 5 3" xfId="1343"/>
    <cellStyle name="20% - 强调文字颜色 4 2 6" xfId="435"/>
    <cellStyle name="20% - 强调文字颜色 4 2 6 2" xfId="929"/>
    <cellStyle name="20% - 强调文字颜色 4 2 6 2 2" xfId="1346"/>
    <cellStyle name="20% - 强调文字颜色 4 2 6 3" xfId="1345"/>
    <cellStyle name="20% - 强调文字颜色 4 2 7" xfId="594"/>
    <cellStyle name="20% - 强调文字颜色 4 2 7 2" xfId="1347"/>
    <cellStyle name="20% - 强调文字颜色 4 2 8" xfId="1336"/>
    <cellStyle name="20% - 强调文字颜色 4 3" xfId="82"/>
    <cellStyle name="20% - 强调文字颜色 4 3 2" xfId="163"/>
    <cellStyle name="20% - 强调文字颜色 4 3 2 2" xfId="676"/>
    <cellStyle name="20% - 强调文字颜色 4 3 2 2 2" xfId="1350"/>
    <cellStyle name="20% - 强调文字颜色 4 3 2 3" xfId="1349"/>
    <cellStyle name="20% - 强调文字颜色 4 3 3" xfId="228"/>
    <cellStyle name="20% - 强调文字颜色 4 3 3 2" xfId="741"/>
    <cellStyle name="20% - 强调文字颜色 4 3 3 2 2" xfId="1352"/>
    <cellStyle name="20% - 强调文字颜色 4 3 3 3" xfId="1351"/>
    <cellStyle name="20% - 强调文字颜色 4 3 4" xfId="301"/>
    <cellStyle name="20% - 强调文字颜色 4 3 4 2" xfId="808"/>
    <cellStyle name="20% - 强调文字颜色 4 3 4 2 2" xfId="1354"/>
    <cellStyle name="20% - 强调文字颜色 4 3 4 3" xfId="1353"/>
    <cellStyle name="20% - 强调文字颜色 4 3 5" xfId="381"/>
    <cellStyle name="20% - 强调文字颜色 4 3 5 2" xfId="875"/>
    <cellStyle name="20% - 强调文字颜色 4 3 5 2 2" xfId="1356"/>
    <cellStyle name="20% - 强调文字颜色 4 3 5 3" xfId="1355"/>
    <cellStyle name="20% - 强调文字颜色 4 3 6" xfId="448"/>
    <cellStyle name="20% - 强调文字颜色 4 3 6 2" xfId="942"/>
    <cellStyle name="20% - 强调文字颜色 4 3 6 2 2" xfId="1358"/>
    <cellStyle name="20% - 强调文字颜色 4 3 6 3" xfId="1357"/>
    <cellStyle name="20% - 强调文字颜色 4 3 7" xfId="607"/>
    <cellStyle name="20% - 强调文字颜色 4 3 7 2" xfId="1359"/>
    <cellStyle name="20% - 强调文字颜色 4 3 8" xfId="1348"/>
    <cellStyle name="20% - 强调文字颜色 4 4" xfId="95"/>
    <cellStyle name="20% - 强调文字颜色 4 4 2" xfId="176"/>
    <cellStyle name="20% - 强调文字颜色 4 4 2 2" xfId="689"/>
    <cellStyle name="20% - 强调文字颜色 4 4 2 2 2" xfId="1362"/>
    <cellStyle name="20% - 强调文字颜色 4 4 2 3" xfId="1361"/>
    <cellStyle name="20% - 强调文字颜色 4 4 3" xfId="241"/>
    <cellStyle name="20% - 强调文字颜色 4 4 3 2" xfId="754"/>
    <cellStyle name="20% - 强调文字颜色 4 4 3 2 2" xfId="1364"/>
    <cellStyle name="20% - 强调文字颜色 4 4 3 3" xfId="1363"/>
    <cellStyle name="20% - 强调文字颜色 4 4 4" xfId="314"/>
    <cellStyle name="20% - 强调文字颜色 4 4 4 2" xfId="821"/>
    <cellStyle name="20% - 强调文字颜色 4 4 4 2 2" xfId="1366"/>
    <cellStyle name="20% - 强调文字颜色 4 4 4 3" xfId="1365"/>
    <cellStyle name="20% - 强调文字颜色 4 4 5" xfId="394"/>
    <cellStyle name="20% - 强调文字颜色 4 4 5 2" xfId="888"/>
    <cellStyle name="20% - 强调文字颜色 4 4 5 2 2" xfId="1368"/>
    <cellStyle name="20% - 强调文字颜色 4 4 5 3" xfId="1367"/>
    <cellStyle name="20% - 强调文字颜色 4 4 6" xfId="461"/>
    <cellStyle name="20% - 强调文字颜色 4 4 6 2" xfId="955"/>
    <cellStyle name="20% - 强调文字颜色 4 4 6 2 2" xfId="1370"/>
    <cellStyle name="20% - 强调文字颜色 4 4 6 3" xfId="1369"/>
    <cellStyle name="20% - 强调文字颜色 4 4 7" xfId="620"/>
    <cellStyle name="20% - 强调文字颜色 4 4 7 2" xfId="1371"/>
    <cellStyle name="20% - 强调文字颜色 4 4 8" xfId="1360"/>
    <cellStyle name="20% - 强调文字颜色 4 5" xfId="108"/>
    <cellStyle name="20% - 强调文字颜色 4 5 2" xfId="189"/>
    <cellStyle name="20% - 强调文字颜色 4 5 2 2" xfId="702"/>
    <cellStyle name="20% - 强调文字颜色 4 5 2 2 2" xfId="1374"/>
    <cellStyle name="20% - 强调文字颜色 4 5 2 3" xfId="1373"/>
    <cellStyle name="20% - 强调文字颜色 4 5 3" xfId="254"/>
    <cellStyle name="20% - 强调文字颜色 4 5 3 2" xfId="767"/>
    <cellStyle name="20% - 强调文字颜色 4 5 3 2 2" xfId="1376"/>
    <cellStyle name="20% - 强调文字颜色 4 5 3 3" xfId="1375"/>
    <cellStyle name="20% - 强调文字颜色 4 5 4" xfId="327"/>
    <cellStyle name="20% - 强调文字颜色 4 5 4 2" xfId="834"/>
    <cellStyle name="20% - 强调文字颜色 4 5 4 2 2" xfId="1378"/>
    <cellStyle name="20% - 强调文字颜色 4 5 4 3" xfId="1377"/>
    <cellStyle name="20% - 强调文字颜色 4 5 5" xfId="407"/>
    <cellStyle name="20% - 强调文字颜色 4 5 5 2" xfId="901"/>
    <cellStyle name="20% - 强调文字颜色 4 5 5 2 2" xfId="1380"/>
    <cellStyle name="20% - 强调文字颜色 4 5 5 3" xfId="1379"/>
    <cellStyle name="20% - 强调文字颜色 4 5 6" xfId="474"/>
    <cellStyle name="20% - 强调文字颜色 4 5 6 2" xfId="968"/>
    <cellStyle name="20% - 强调文字颜色 4 5 6 2 2" xfId="1382"/>
    <cellStyle name="20% - 强调文字颜色 4 5 6 3" xfId="1381"/>
    <cellStyle name="20% - 强调文字颜色 4 5 7" xfId="633"/>
    <cellStyle name="20% - 强调文字颜色 4 5 7 2" xfId="1383"/>
    <cellStyle name="20% - 强调文字颜色 4 5 8" xfId="1372"/>
    <cellStyle name="20% - 强调文字颜色 4 6" xfId="132"/>
    <cellStyle name="20% - 强调文字颜色 4 6 2" xfId="647"/>
    <cellStyle name="20% - 强调文字颜色 4 6 2 2" xfId="1385"/>
    <cellStyle name="20% - 强调文字颜色 4 6 3" xfId="1384"/>
    <cellStyle name="20% - 强调文字颜色 4 7" xfId="199"/>
    <cellStyle name="20% - 强调文字颜色 4 7 2" xfId="712"/>
    <cellStyle name="20% - 强调文字颜色 4 7 2 2" xfId="1387"/>
    <cellStyle name="20% - 强调文字颜色 4 7 3" xfId="1386"/>
    <cellStyle name="20% - 强调文字颜色 4 8" xfId="272"/>
    <cellStyle name="20% - 强调文字颜色 4 8 2" xfId="779"/>
    <cellStyle name="20% - 强调文字颜色 4 8 2 2" xfId="1389"/>
    <cellStyle name="20% - 强调文字颜色 4 8 3" xfId="1388"/>
    <cellStyle name="20% - 强调文字颜色 4 9" xfId="352"/>
    <cellStyle name="20% - 强调文字颜色 4 9 2" xfId="846"/>
    <cellStyle name="20% - 强调文字颜色 4 9 2 2" xfId="1391"/>
    <cellStyle name="20% - 强调文字颜色 4 9 3" xfId="1390"/>
    <cellStyle name="20% - 强调文字颜色 5 10" xfId="421"/>
    <cellStyle name="20% - 强调文字颜色 5 10 2" xfId="915"/>
    <cellStyle name="20% - 强调文字颜色 5 10 2 2" xfId="1393"/>
    <cellStyle name="20% - 强调文字颜色 5 10 3" xfId="1392"/>
    <cellStyle name="20% - 强调文字颜色 5 11" xfId="504"/>
    <cellStyle name="20% - 强调文字颜色 5 11 2" xfId="996"/>
    <cellStyle name="20% - 强调文字颜色 5 11 2 2" xfId="1395"/>
    <cellStyle name="20% - 强调文字颜色 5 11 3" xfId="1394"/>
    <cellStyle name="20% - 强调文字颜色 5 12" xfId="514"/>
    <cellStyle name="20% - 强调文字颜色 5 12 2" xfId="1006"/>
    <cellStyle name="20% - 强调文字颜色 5 12 2 2" xfId="1397"/>
    <cellStyle name="20% - 强调文字颜色 5 12 3" xfId="1396"/>
    <cellStyle name="20% - 强调文字颜色 5 13" xfId="524"/>
    <cellStyle name="20% - 强调文字颜色 5 13 2" xfId="1016"/>
    <cellStyle name="20% - 强调文字颜色 5 13 2 2" xfId="1399"/>
    <cellStyle name="20% - 强调文字颜色 5 13 3" xfId="1398"/>
    <cellStyle name="20% - 强调文字颜色 5 14" xfId="532"/>
    <cellStyle name="20% - 强调文字颜色 5 14 2" xfId="1024"/>
    <cellStyle name="20% - 强调文字颜色 5 14 2 2" xfId="1401"/>
    <cellStyle name="20% - 强调文字颜色 5 14 3" xfId="1400"/>
    <cellStyle name="20% - 强调文字颜色 5 15" xfId="553"/>
    <cellStyle name="20% - 强调文字颜色 5 15 2" xfId="1044"/>
    <cellStyle name="20% - 强调文字颜色 5 15 2 2" xfId="1403"/>
    <cellStyle name="20% - 强调文字颜色 5 15 3" xfId="1402"/>
    <cellStyle name="20% - 强调文字颜色 5 16" xfId="561"/>
    <cellStyle name="20% - 强调文字颜色 5 16 2" xfId="1052"/>
    <cellStyle name="20% - 强调文字颜色 5 16 2 2" xfId="1405"/>
    <cellStyle name="20% - 强调文字颜色 5 16 3" xfId="1404"/>
    <cellStyle name="20% - 强调文字颜色 5 17" xfId="580"/>
    <cellStyle name="20% - 强调文字颜色 5 17 2" xfId="1406"/>
    <cellStyle name="20% - 强调文字颜色 5 18" xfId="1091"/>
    <cellStyle name="20% - 强调文字颜色 5 18 2" xfId="1407"/>
    <cellStyle name="20% - 强调文字颜色 5 2" xfId="71"/>
    <cellStyle name="20% - 强调文字颜色 5 2 2" xfId="152"/>
    <cellStyle name="20% - 强调文字颜色 5 2 2 2" xfId="665"/>
    <cellStyle name="20% - 强调文字颜色 5 2 2 2 2" xfId="1410"/>
    <cellStyle name="20% - 强调文字颜色 5 2 2 3" xfId="1409"/>
    <cellStyle name="20% - 强调文字颜色 5 2 3" xfId="217"/>
    <cellStyle name="20% - 强调文字颜色 5 2 3 2" xfId="730"/>
    <cellStyle name="20% - 强调文字颜色 5 2 3 2 2" xfId="1412"/>
    <cellStyle name="20% - 强调文字颜色 5 2 3 3" xfId="1411"/>
    <cellStyle name="20% - 强调文字颜色 5 2 4" xfId="290"/>
    <cellStyle name="20% - 强调文字颜色 5 2 4 2" xfId="797"/>
    <cellStyle name="20% - 强调文字颜色 5 2 4 2 2" xfId="1414"/>
    <cellStyle name="20% - 强调文字颜色 5 2 4 3" xfId="1413"/>
    <cellStyle name="20% - 强调文字颜色 5 2 5" xfId="370"/>
    <cellStyle name="20% - 强调文字颜色 5 2 5 2" xfId="864"/>
    <cellStyle name="20% - 强调文字颜色 5 2 5 2 2" xfId="1416"/>
    <cellStyle name="20% - 强调文字颜色 5 2 5 3" xfId="1415"/>
    <cellStyle name="20% - 强调文字颜色 5 2 6" xfId="437"/>
    <cellStyle name="20% - 强调文字颜色 5 2 6 2" xfId="931"/>
    <cellStyle name="20% - 强调文字颜色 5 2 6 2 2" xfId="1418"/>
    <cellStyle name="20% - 强调文字颜色 5 2 6 3" xfId="1417"/>
    <cellStyle name="20% - 强调文字颜色 5 2 7" xfId="596"/>
    <cellStyle name="20% - 强调文字颜色 5 2 7 2" xfId="1419"/>
    <cellStyle name="20% - 强调文字颜色 5 2 8" xfId="1408"/>
    <cellStyle name="20% - 强调文字颜色 5 3" xfId="84"/>
    <cellStyle name="20% - 强调文字颜色 5 3 2" xfId="165"/>
    <cellStyle name="20% - 强调文字颜色 5 3 2 2" xfId="678"/>
    <cellStyle name="20% - 强调文字颜色 5 3 2 2 2" xfId="1422"/>
    <cellStyle name="20% - 强调文字颜色 5 3 2 3" xfId="1421"/>
    <cellStyle name="20% - 强调文字颜色 5 3 3" xfId="230"/>
    <cellStyle name="20% - 强调文字颜色 5 3 3 2" xfId="743"/>
    <cellStyle name="20% - 强调文字颜色 5 3 3 2 2" xfId="1424"/>
    <cellStyle name="20% - 强调文字颜色 5 3 3 3" xfId="1423"/>
    <cellStyle name="20% - 强调文字颜色 5 3 4" xfId="303"/>
    <cellStyle name="20% - 强调文字颜色 5 3 4 2" xfId="810"/>
    <cellStyle name="20% - 强调文字颜色 5 3 4 2 2" xfId="1426"/>
    <cellStyle name="20% - 强调文字颜色 5 3 4 3" xfId="1425"/>
    <cellStyle name="20% - 强调文字颜色 5 3 5" xfId="383"/>
    <cellStyle name="20% - 强调文字颜色 5 3 5 2" xfId="877"/>
    <cellStyle name="20% - 强调文字颜色 5 3 5 2 2" xfId="1428"/>
    <cellStyle name="20% - 强调文字颜色 5 3 5 3" xfId="1427"/>
    <cellStyle name="20% - 强调文字颜色 5 3 6" xfId="450"/>
    <cellStyle name="20% - 强调文字颜色 5 3 6 2" xfId="944"/>
    <cellStyle name="20% - 强调文字颜色 5 3 6 2 2" xfId="1430"/>
    <cellStyle name="20% - 强调文字颜色 5 3 6 3" xfId="1429"/>
    <cellStyle name="20% - 强调文字颜色 5 3 7" xfId="609"/>
    <cellStyle name="20% - 强调文字颜色 5 3 7 2" xfId="1431"/>
    <cellStyle name="20% - 强调文字颜色 5 3 8" xfId="1420"/>
    <cellStyle name="20% - 强调文字颜色 5 4" xfId="97"/>
    <cellStyle name="20% - 强调文字颜色 5 4 2" xfId="178"/>
    <cellStyle name="20% - 强调文字颜色 5 4 2 2" xfId="691"/>
    <cellStyle name="20% - 强调文字颜色 5 4 2 2 2" xfId="1434"/>
    <cellStyle name="20% - 强调文字颜色 5 4 2 3" xfId="1433"/>
    <cellStyle name="20% - 强调文字颜色 5 4 3" xfId="243"/>
    <cellStyle name="20% - 强调文字颜色 5 4 3 2" xfId="756"/>
    <cellStyle name="20% - 强调文字颜色 5 4 3 2 2" xfId="1436"/>
    <cellStyle name="20% - 强调文字颜色 5 4 3 3" xfId="1435"/>
    <cellStyle name="20% - 强调文字颜色 5 4 4" xfId="316"/>
    <cellStyle name="20% - 强调文字颜色 5 4 4 2" xfId="823"/>
    <cellStyle name="20% - 强调文字颜色 5 4 4 2 2" xfId="1438"/>
    <cellStyle name="20% - 强调文字颜色 5 4 4 3" xfId="1437"/>
    <cellStyle name="20% - 强调文字颜色 5 4 5" xfId="396"/>
    <cellStyle name="20% - 强调文字颜色 5 4 5 2" xfId="890"/>
    <cellStyle name="20% - 强调文字颜色 5 4 5 2 2" xfId="1440"/>
    <cellStyle name="20% - 强调文字颜色 5 4 5 3" xfId="1439"/>
    <cellStyle name="20% - 强调文字颜色 5 4 6" xfId="463"/>
    <cellStyle name="20% - 强调文字颜色 5 4 6 2" xfId="957"/>
    <cellStyle name="20% - 强调文字颜色 5 4 6 2 2" xfId="1442"/>
    <cellStyle name="20% - 强调文字颜色 5 4 6 3" xfId="1441"/>
    <cellStyle name="20% - 强调文字颜色 5 4 7" xfId="622"/>
    <cellStyle name="20% - 强调文字颜色 5 4 7 2" xfId="1443"/>
    <cellStyle name="20% - 强调文字颜色 5 4 8" xfId="1432"/>
    <cellStyle name="20% - 强调文字颜色 5 5" xfId="110"/>
    <cellStyle name="20% - 强调文字颜色 5 5 2" xfId="191"/>
    <cellStyle name="20% - 强调文字颜色 5 5 2 2" xfId="704"/>
    <cellStyle name="20% - 强调文字颜色 5 5 2 2 2" xfId="1446"/>
    <cellStyle name="20% - 强调文字颜色 5 5 2 3" xfId="1445"/>
    <cellStyle name="20% - 强调文字颜色 5 5 3" xfId="256"/>
    <cellStyle name="20% - 强调文字颜色 5 5 3 2" xfId="769"/>
    <cellStyle name="20% - 强调文字颜色 5 5 3 2 2" xfId="1448"/>
    <cellStyle name="20% - 强调文字颜色 5 5 3 3" xfId="1447"/>
    <cellStyle name="20% - 强调文字颜色 5 5 4" xfId="329"/>
    <cellStyle name="20% - 强调文字颜色 5 5 4 2" xfId="836"/>
    <cellStyle name="20% - 强调文字颜色 5 5 4 2 2" xfId="1450"/>
    <cellStyle name="20% - 强调文字颜色 5 5 4 3" xfId="1449"/>
    <cellStyle name="20% - 强调文字颜色 5 5 5" xfId="409"/>
    <cellStyle name="20% - 强调文字颜色 5 5 5 2" xfId="903"/>
    <cellStyle name="20% - 强调文字颜色 5 5 5 2 2" xfId="1452"/>
    <cellStyle name="20% - 强调文字颜色 5 5 5 3" xfId="1451"/>
    <cellStyle name="20% - 强调文字颜色 5 5 6" xfId="476"/>
    <cellStyle name="20% - 强调文字颜色 5 5 6 2" xfId="970"/>
    <cellStyle name="20% - 强调文字颜色 5 5 6 2 2" xfId="1454"/>
    <cellStyle name="20% - 强调文字颜色 5 5 6 3" xfId="1453"/>
    <cellStyle name="20% - 强调文字颜色 5 5 7" xfId="635"/>
    <cellStyle name="20% - 强调文字颜色 5 5 7 2" xfId="1455"/>
    <cellStyle name="20% - 强调文字颜色 5 5 8" xfId="1444"/>
    <cellStyle name="20% - 强调文字颜色 5 6" xfId="135"/>
    <cellStyle name="20% - 强调文字颜色 5 6 2" xfId="649"/>
    <cellStyle name="20% - 强调文字颜色 5 6 2 2" xfId="1457"/>
    <cellStyle name="20% - 强调文字颜色 5 6 3" xfId="1456"/>
    <cellStyle name="20% - 强调文字颜色 5 7" xfId="201"/>
    <cellStyle name="20% - 强调文字颜色 5 7 2" xfId="714"/>
    <cellStyle name="20% - 强调文字颜色 5 7 2 2" xfId="1459"/>
    <cellStyle name="20% - 强调文字颜色 5 7 3" xfId="1458"/>
    <cellStyle name="20% - 强调文字颜色 5 8" xfId="274"/>
    <cellStyle name="20% - 强调文字颜色 5 8 2" xfId="781"/>
    <cellStyle name="20% - 强调文字颜色 5 8 2 2" xfId="1461"/>
    <cellStyle name="20% - 强调文字颜色 5 8 3" xfId="1460"/>
    <cellStyle name="20% - 强调文字颜色 5 9" xfId="354"/>
    <cellStyle name="20% - 强调文字颜色 5 9 2" xfId="848"/>
    <cellStyle name="20% - 强调文字颜色 5 9 2 2" xfId="1463"/>
    <cellStyle name="20% - 强调文字颜色 5 9 3" xfId="1462"/>
    <cellStyle name="20% - 强调文字颜色 6 10" xfId="423"/>
    <cellStyle name="20% - 强调文字颜色 6 10 2" xfId="917"/>
    <cellStyle name="20% - 强调文字颜色 6 10 2 2" xfId="1465"/>
    <cellStyle name="20% - 强调文字颜色 6 10 3" xfId="1464"/>
    <cellStyle name="20% - 强调文字颜色 6 11" xfId="508"/>
    <cellStyle name="20% - 强调文字颜色 6 11 2" xfId="1000"/>
    <cellStyle name="20% - 强调文字颜色 6 11 2 2" xfId="1467"/>
    <cellStyle name="20% - 强调文字颜色 6 11 3" xfId="1466"/>
    <cellStyle name="20% - 强调文字颜色 6 12" xfId="518"/>
    <cellStyle name="20% - 强调文字颜色 6 12 2" xfId="1010"/>
    <cellStyle name="20% - 强调文字颜色 6 12 2 2" xfId="1469"/>
    <cellStyle name="20% - 强调文字颜色 6 12 3" xfId="1468"/>
    <cellStyle name="20% - 强调文字颜色 6 13" xfId="527"/>
    <cellStyle name="20% - 强调文字颜色 6 13 2" xfId="1019"/>
    <cellStyle name="20% - 强调文字颜色 6 13 2 2" xfId="1471"/>
    <cellStyle name="20% - 强调文字颜色 6 13 3" xfId="1470"/>
    <cellStyle name="20% - 强调文字颜色 6 14" xfId="534"/>
    <cellStyle name="20% - 强调文字颜色 6 14 2" xfId="1026"/>
    <cellStyle name="20% - 强调文字颜色 6 14 2 2" xfId="1473"/>
    <cellStyle name="20% - 强调文字颜色 6 14 3" xfId="1472"/>
    <cellStyle name="20% - 强调文字颜色 6 15" xfId="556"/>
    <cellStyle name="20% - 强调文字颜色 6 15 2" xfId="1047"/>
    <cellStyle name="20% - 强调文字颜色 6 15 2 2" xfId="1475"/>
    <cellStyle name="20% - 强调文字颜色 6 15 3" xfId="1474"/>
    <cellStyle name="20% - 强调文字颜色 6 16" xfId="563"/>
    <cellStyle name="20% - 强调文字颜色 6 16 2" xfId="1054"/>
    <cellStyle name="20% - 强调文字颜色 6 16 2 2" xfId="1477"/>
    <cellStyle name="20% - 强调文字颜色 6 16 3" xfId="1476"/>
    <cellStyle name="20% - 强调文字颜色 6 17" xfId="582"/>
    <cellStyle name="20% - 强调文字颜色 6 17 2" xfId="1478"/>
    <cellStyle name="20% - 强调文字颜色 6 18" xfId="1095"/>
    <cellStyle name="20% - 强调文字颜色 6 18 2" xfId="1479"/>
    <cellStyle name="20% - 强调文字颜色 6 2" xfId="73"/>
    <cellStyle name="20% - 强调文字颜色 6 2 2" xfId="154"/>
    <cellStyle name="20% - 强调文字颜色 6 2 2 2" xfId="667"/>
    <cellStyle name="20% - 强调文字颜色 6 2 2 2 2" xfId="1482"/>
    <cellStyle name="20% - 强调文字颜色 6 2 2 3" xfId="1481"/>
    <cellStyle name="20% - 强调文字颜色 6 2 3" xfId="219"/>
    <cellStyle name="20% - 强调文字颜色 6 2 3 2" xfId="732"/>
    <cellStyle name="20% - 强调文字颜色 6 2 3 2 2" xfId="1484"/>
    <cellStyle name="20% - 强调文字颜色 6 2 3 3" xfId="1483"/>
    <cellStyle name="20% - 强调文字颜色 6 2 4" xfId="292"/>
    <cellStyle name="20% - 强调文字颜色 6 2 4 2" xfId="799"/>
    <cellStyle name="20% - 强调文字颜色 6 2 4 2 2" xfId="1486"/>
    <cellStyle name="20% - 强调文字颜色 6 2 4 3" xfId="1485"/>
    <cellStyle name="20% - 强调文字颜色 6 2 5" xfId="372"/>
    <cellStyle name="20% - 强调文字颜色 6 2 5 2" xfId="866"/>
    <cellStyle name="20% - 强调文字颜色 6 2 5 2 2" xfId="1488"/>
    <cellStyle name="20% - 强调文字颜色 6 2 5 3" xfId="1487"/>
    <cellStyle name="20% - 强调文字颜色 6 2 6" xfId="439"/>
    <cellStyle name="20% - 强调文字颜色 6 2 6 2" xfId="933"/>
    <cellStyle name="20% - 强调文字颜色 6 2 6 2 2" xfId="1490"/>
    <cellStyle name="20% - 强调文字颜色 6 2 6 3" xfId="1489"/>
    <cellStyle name="20% - 强调文字颜色 6 2 7" xfId="598"/>
    <cellStyle name="20% - 强调文字颜色 6 2 7 2" xfId="1491"/>
    <cellStyle name="20% - 强调文字颜色 6 2 8" xfId="1480"/>
    <cellStyle name="20% - 强调文字颜色 6 3" xfId="86"/>
    <cellStyle name="20% - 强调文字颜色 6 3 2" xfId="167"/>
    <cellStyle name="20% - 强调文字颜色 6 3 2 2" xfId="680"/>
    <cellStyle name="20% - 强调文字颜色 6 3 2 2 2" xfId="1494"/>
    <cellStyle name="20% - 强调文字颜色 6 3 2 3" xfId="1493"/>
    <cellStyle name="20% - 强调文字颜色 6 3 3" xfId="232"/>
    <cellStyle name="20% - 强调文字颜色 6 3 3 2" xfId="745"/>
    <cellStyle name="20% - 强调文字颜色 6 3 3 2 2" xfId="1496"/>
    <cellStyle name="20% - 强调文字颜色 6 3 3 3" xfId="1495"/>
    <cellStyle name="20% - 强调文字颜色 6 3 4" xfId="305"/>
    <cellStyle name="20% - 强调文字颜色 6 3 4 2" xfId="812"/>
    <cellStyle name="20% - 强调文字颜色 6 3 4 2 2" xfId="1498"/>
    <cellStyle name="20% - 强调文字颜色 6 3 4 3" xfId="1497"/>
    <cellStyle name="20% - 强调文字颜色 6 3 5" xfId="385"/>
    <cellStyle name="20% - 强调文字颜色 6 3 5 2" xfId="879"/>
    <cellStyle name="20% - 强调文字颜色 6 3 5 2 2" xfId="1500"/>
    <cellStyle name="20% - 强调文字颜色 6 3 5 3" xfId="1499"/>
    <cellStyle name="20% - 强调文字颜色 6 3 6" xfId="452"/>
    <cellStyle name="20% - 强调文字颜色 6 3 6 2" xfId="946"/>
    <cellStyle name="20% - 强调文字颜色 6 3 6 2 2" xfId="1502"/>
    <cellStyle name="20% - 强调文字颜色 6 3 6 3" xfId="1501"/>
    <cellStyle name="20% - 强调文字颜色 6 3 7" xfId="611"/>
    <cellStyle name="20% - 强调文字颜色 6 3 7 2" xfId="1503"/>
    <cellStyle name="20% - 强调文字颜色 6 3 8" xfId="1492"/>
    <cellStyle name="20% - 强调文字颜色 6 4" xfId="99"/>
    <cellStyle name="20% - 强调文字颜色 6 4 2" xfId="180"/>
    <cellStyle name="20% - 强调文字颜色 6 4 2 2" xfId="693"/>
    <cellStyle name="20% - 强调文字颜色 6 4 2 2 2" xfId="1506"/>
    <cellStyle name="20% - 强调文字颜色 6 4 2 3" xfId="1505"/>
    <cellStyle name="20% - 强调文字颜色 6 4 3" xfId="245"/>
    <cellStyle name="20% - 强调文字颜色 6 4 3 2" xfId="758"/>
    <cellStyle name="20% - 强调文字颜色 6 4 3 2 2" xfId="1508"/>
    <cellStyle name="20% - 强调文字颜色 6 4 3 3" xfId="1507"/>
    <cellStyle name="20% - 强调文字颜色 6 4 4" xfId="318"/>
    <cellStyle name="20% - 强调文字颜色 6 4 4 2" xfId="825"/>
    <cellStyle name="20% - 强调文字颜色 6 4 4 2 2" xfId="1510"/>
    <cellStyle name="20% - 强调文字颜色 6 4 4 3" xfId="1509"/>
    <cellStyle name="20% - 强调文字颜色 6 4 5" xfId="398"/>
    <cellStyle name="20% - 强调文字颜色 6 4 5 2" xfId="892"/>
    <cellStyle name="20% - 强调文字颜色 6 4 5 2 2" xfId="1512"/>
    <cellStyle name="20% - 强调文字颜色 6 4 5 3" xfId="1511"/>
    <cellStyle name="20% - 强调文字颜色 6 4 6" xfId="465"/>
    <cellStyle name="20% - 强调文字颜色 6 4 6 2" xfId="959"/>
    <cellStyle name="20% - 强调文字颜色 6 4 6 2 2" xfId="1514"/>
    <cellStyle name="20% - 强调文字颜色 6 4 6 3" xfId="1513"/>
    <cellStyle name="20% - 强调文字颜色 6 4 7" xfId="624"/>
    <cellStyle name="20% - 强调文字颜色 6 4 7 2" xfId="1515"/>
    <cellStyle name="20% - 强调文字颜色 6 4 8" xfId="1504"/>
    <cellStyle name="20% - 强调文字颜色 6 5" xfId="112"/>
    <cellStyle name="20% - 强调文字颜色 6 5 2" xfId="193"/>
    <cellStyle name="20% - 强调文字颜色 6 5 2 2" xfId="706"/>
    <cellStyle name="20% - 强调文字颜色 6 5 2 2 2" xfId="1518"/>
    <cellStyle name="20% - 强调文字颜色 6 5 2 3" xfId="1517"/>
    <cellStyle name="20% - 强调文字颜色 6 5 3" xfId="258"/>
    <cellStyle name="20% - 强调文字颜色 6 5 3 2" xfId="771"/>
    <cellStyle name="20% - 强调文字颜色 6 5 3 2 2" xfId="1520"/>
    <cellStyle name="20% - 强调文字颜色 6 5 3 3" xfId="1519"/>
    <cellStyle name="20% - 强调文字颜色 6 5 4" xfId="331"/>
    <cellStyle name="20% - 强调文字颜色 6 5 4 2" xfId="838"/>
    <cellStyle name="20% - 强调文字颜色 6 5 4 2 2" xfId="1522"/>
    <cellStyle name="20% - 强调文字颜色 6 5 4 3" xfId="1521"/>
    <cellStyle name="20% - 强调文字颜色 6 5 5" xfId="411"/>
    <cellStyle name="20% - 强调文字颜色 6 5 5 2" xfId="905"/>
    <cellStyle name="20% - 强调文字颜色 6 5 5 2 2" xfId="1524"/>
    <cellStyle name="20% - 强调文字颜色 6 5 5 3" xfId="1523"/>
    <cellStyle name="20% - 强调文字颜色 6 5 6" xfId="478"/>
    <cellStyle name="20% - 强调文字颜色 6 5 6 2" xfId="972"/>
    <cellStyle name="20% - 强调文字颜色 6 5 6 2 2" xfId="1526"/>
    <cellStyle name="20% - 强调文字颜色 6 5 6 3" xfId="1525"/>
    <cellStyle name="20% - 强调文字颜色 6 5 7" xfId="637"/>
    <cellStyle name="20% - 强调文字颜色 6 5 7 2" xfId="1527"/>
    <cellStyle name="20% - 强调文字颜色 6 5 8" xfId="1516"/>
    <cellStyle name="20% - 强调文字颜色 6 6" xfId="138"/>
    <cellStyle name="20% - 强调文字颜色 6 6 2" xfId="651"/>
    <cellStyle name="20% - 强调文字颜色 6 6 2 2" xfId="1529"/>
    <cellStyle name="20% - 强调文字颜色 6 6 3" xfId="1528"/>
    <cellStyle name="20% - 强调文字颜色 6 7" xfId="203"/>
    <cellStyle name="20% - 强调文字颜色 6 7 2" xfId="716"/>
    <cellStyle name="20% - 强调文字颜色 6 7 2 2" xfId="1531"/>
    <cellStyle name="20% - 强调文字颜色 6 7 3" xfId="1530"/>
    <cellStyle name="20% - 强调文字颜色 6 8" xfId="276"/>
    <cellStyle name="20% - 强调文字颜色 6 8 2" xfId="783"/>
    <cellStyle name="20% - 强调文字颜色 6 8 2 2" xfId="1533"/>
    <cellStyle name="20% - 强调文字颜色 6 8 3" xfId="1532"/>
    <cellStyle name="20% - 强调文字颜色 6 9" xfId="356"/>
    <cellStyle name="20% - 强调文字颜色 6 9 2" xfId="850"/>
    <cellStyle name="20% - 强调文字颜色 6 9 2 2" xfId="1535"/>
    <cellStyle name="20% - 强调文字颜色 6 9 3" xfId="1534"/>
    <cellStyle name="20% - 着色 1" xfId="23" builtinId="30" customBuiltin="1"/>
    <cellStyle name="20% - 着色 1 2" xfId="2161"/>
    <cellStyle name="20% - 着色 2" xfId="27" builtinId="34" customBuiltin="1"/>
    <cellStyle name="20% - 着色 2 2" xfId="2165"/>
    <cellStyle name="20% - 着色 3" xfId="31" builtinId="38" customBuiltin="1"/>
    <cellStyle name="20% - 着色 3 2" xfId="2169"/>
    <cellStyle name="20% - 着色 4" xfId="35" builtinId="42" customBuiltin="1"/>
    <cellStyle name="20% - 着色 4 2" xfId="2173"/>
    <cellStyle name="20% - 着色 5" xfId="39" builtinId="46" customBuiltin="1"/>
    <cellStyle name="20% - 着色 5 2" xfId="2177"/>
    <cellStyle name="20% - 着色 6" xfId="43" builtinId="50" customBuiltin="1"/>
    <cellStyle name="20% - 着色 6 2" xfId="2181"/>
    <cellStyle name="40% - 强调文字颜色 1 10" xfId="414"/>
    <cellStyle name="40% - 强调文字颜色 1 10 2" xfId="908"/>
    <cellStyle name="40% - 强调文字颜色 1 10 2 2" xfId="1537"/>
    <cellStyle name="40% - 强调文字颜色 1 10 3" xfId="1536"/>
    <cellStyle name="40% - 强调文字颜色 1 11" xfId="493"/>
    <cellStyle name="40% - 强调文字颜色 1 11 2" xfId="985"/>
    <cellStyle name="40% - 强调文字颜色 1 11 2 2" xfId="1539"/>
    <cellStyle name="40% - 强调文字颜色 1 11 3" xfId="1538"/>
    <cellStyle name="40% - 强调文字颜色 1 12" xfId="484"/>
    <cellStyle name="40% - 强调文字颜色 1 12 2" xfId="976"/>
    <cellStyle name="40% - 强调文字颜色 1 12 2 2" xfId="1541"/>
    <cellStyle name="40% - 强调文字颜色 1 12 3" xfId="1540"/>
    <cellStyle name="40% - 强调文字颜色 1 13" xfId="487"/>
    <cellStyle name="40% - 强调文字颜色 1 13 2" xfId="979"/>
    <cellStyle name="40% - 强调文字颜色 1 13 2 2" xfId="1543"/>
    <cellStyle name="40% - 强调文字颜色 1 13 3" xfId="1542"/>
    <cellStyle name="40% - 强调文字颜色 1 14" xfId="491"/>
    <cellStyle name="40% - 强调文字颜色 1 14 2" xfId="983"/>
    <cellStyle name="40% - 强调文字颜色 1 14 2 2" xfId="1545"/>
    <cellStyle name="40% - 强调文字颜色 1 14 3" xfId="1544"/>
    <cellStyle name="40% - 强调文字颜色 1 15" xfId="544"/>
    <cellStyle name="40% - 强调文字颜色 1 15 2" xfId="1035"/>
    <cellStyle name="40% - 强调文字颜色 1 15 2 2" xfId="1547"/>
    <cellStyle name="40% - 强调文字颜色 1 15 3" xfId="1546"/>
    <cellStyle name="40% - 强调文字颜色 1 16" xfId="538"/>
    <cellStyle name="40% - 强调文字颜色 1 16 2" xfId="1029"/>
    <cellStyle name="40% - 强调文字颜色 1 16 2 2" xfId="1549"/>
    <cellStyle name="40% - 强调文字颜色 1 16 3" xfId="1548"/>
    <cellStyle name="40% - 强调文字颜色 1 17" xfId="573"/>
    <cellStyle name="40% - 强调文字颜色 1 17 2" xfId="1550"/>
    <cellStyle name="40% - 强调文字颜色 1 18" xfId="1076"/>
    <cellStyle name="40% - 强调文字颜色 1 18 2" xfId="1551"/>
    <cellStyle name="40% - 强调文字颜色 1 2" xfId="64"/>
    <cellStyle name="40% - 强调文字颜色 1 2 2" xfId="145"/>
    <cellStyle name="40% - 强调文字颜色 1 2 2 2" xfId="658"/>
    <cellStyle name="40% - 强调文字颜色 1 2 2 2 2" xfId="1554"/>
    <cellStyle name="40% - 强调文字颜色 1 2 2 3" xfId="1553"/>
    <cellStyle name="40% - 强调文字颜色 1 2 3" xfId="210"/>
    <cellStyle name="40% - 强调文字颜色 1 2 3 2" xfId="723"/>
    <cellStyle name="40% - 强调文字颜色 1 2 3 2 2" xfId="1556"/>
    <cellStyle name="40% - 强调文字颜色 1 2 3 3" xfId="1555"/>
    <cellStyle name="40% - 强调文字颜色 1 2 4" xfId="283"/>
    <cellStyle name="40% - 强调文字颜色 1 2 4 2" xfId="790"/>
    <cellStyle name="40% - 强调文字颜色 1 2 4 2 2" xfId="1558"/>
    <cellStyle name="40% - 强调文字颜色 1 2 4 3" xfId="1557"/>
    <cellStyle name="40% - 强调文字颜色 1 2 5" xfId="363"/>
    <cellStyle name="40% - 强调文字颜色 1 2 5 2" xfId="857"/>
    <cellStyle name="40% - 强调文字颜色 1 2 5 2 2" xfId="1560"/>
    <cellStyle name="40% - 强调文字颜色 1 2 5 3" xfId="1559"/>
    <cellStyle name="40% - 强调文字颜色 1 2 6" xfId="430"/>
    <cellStyle name="40% - 强调文字颜色 1 2 6 2" xfId="924"/>
    <cellStyle name="40% - 强调文字颜色 1 2 6 2 2" xfId="1562"/>
    <cellStyle name="40% - 强调文字颜色 1 2 6 3" xfId="1561"/>
    <cellStyle name="40% - 强调文字颜色 1 2 7" xfId="589"/>
    <cellStyle name="40% - 强调文字颜色 1 2 7 2" xfId="1563"/>
    <cellStyle name="40% - 强调文字颜色 1 2 8" xfId="1552"/>
    <cellStyle name="40% - 强调文字颜色 1 3" xfId="77"/>
    <cellStyle name="40% - 强调文字颜色 1 3 2" xfId="158"/>
    <cellStyle name="40% - 强调文字颜色 1 3 2 2" xfId="671"/>
    <cellStyle name="40% - 强调文字颜色 1 3 2 2 2" xfId="1566"/>
    <cellStyle name="40% - 强调文字颜色 1 3 2 3" xfId="1565"/>
    <cellStyle name="40% - 强调文字颜色 1 3 3" xfId="223"/>
    <cellStyle name="40% - 强调文字颜色 1 3 3 2" xfId="736"/>
    <cellStyle name="40% - 强调文字颜色 1 3 3 2 2" xfId="1568"/>
    <cellStyle name="40% - 强调文字颜色 1 3 3 3" xfId="1567"/>
    <cellStyle name="40% - 强调文字颜色 1 3 4" xfId="296"/>
    <cellStyle name="40% - 强调文字颜色 1 3 4 2" xfId="803"/>
    <cellStyle name="40% - 强调文字颜色 1 3 4 2 2" xfId="1570"/>
    <cellStyle name="40% - 强调文字颜色 1 3 4 3" xfId="1569"/>
    <cellStyle name="40% - 强调文字颜色 1 3 5" xfId="376"/>
    <cellStyle name="40% - 强调文字颜色 1 3 5 2" xfId="870"/>
    <cellStyle name="40% - 强调文字颜色 1 3 5 2 2" xfId="1572"/>
    <cellStyle name="40% - 强调文字颜色 1 3 5 3" xfId="1571"/>
    <cellStyle name="40% - 强调文字颜色 1 3 6" xfId="443"/>
    <cellStyle name="40% - 强调文字颜色 1 3 6 2" xfId="937"/>
    <cellStyle name="40% - 强调文字颜色 1 3 6 2 2" xfId="1574"/>
    <cellStyle name="40% - 强调文字颜色 1 3 6 3" xfId="1573"/>
    <cellStyle name="40% - 强调文字颜色 1 3 7" xfId="602"/>
    <cellStyle name="40% - 强调文字颜色 1 3 7 2" xfId="1575"/>
    <cellStyle name="40% - 强调文字颜色 1 3 8" xfId="1564"/>
    <cellStyle name="40% - 强调文字颜色 1 4" xfId="90"/>
    <cellStyle name="40% - 强调文字颜色 1 4 2" xfId="171"/>
    <cellStyle name="40% - 强调文字颜色 1 4 2 2" xfId="684"/>
    <cellStyle name="40% - 强调文字颜色 1 4 2 2 2" xfId="1578"/>
    <cellStyle name="40% - 强调文字颜色 1 4 2 3" xfId="1577"/>
    <cellStyle name="40% - 强调文字颜色 1 4 3" xfId="236"/>
    <cellStyle name="40% - 强调文字颜色 1 4 3 2" xfId="749"/>
    <cellStyle name="40% - 强调文字颜色 1 4 3 2 2" xfId="1580"/>
    <cellStyle name="40% - 强调文字颜色 1 4 3 3" xfId="1579"/>
    <cellStyle name="40% - 强调文字颜色 1 4 4" xfId="309"/>
    <cellStyle name="40% - 强调文字颜色 1 4 4 2" xfId="816"/>
    <cellStyle name="40% - 强调文字颜色 1 4 4 2 2" xfId="1582"/>
    <cellStyle name="40% - 强调文字颜色 1 4 4 3" xfId="1581"/>
    <cellStyle name="40% - 强调文字颜色 1 4 5" xfId="389"/>
    <cellStyle name="40% - 强调文字颜色 1 4 5 2" xfId="883"/>
    <cellStyle name="40% - 强调文字颜色 1 4 5 2 2" xfId="1584"/>
    <cellStyle name="40% - 强调文字颜色 1 4 5 3" xfId="1583"/>
    <cellStyle name="40% - 强调文字颜色 1 4 6" xfId="456"/>
    <cellStyle name="40% - 强调文字颜色 1 4 6 2" xfId="950"/>
    <cellStyle name="40% - 强调文字颜色 1 4 6 2 2" xfId="1586"/>
    <cellStyle name="40% - 强调文字颜色 1 4 6 3" xfId="1585"/>
    <cellStyle name="40% - 强调文字颜色 1 4 7" xfId="615"/>
    <cellStyle name="40% - 强调文字颜色 1 4 7 2" xfId="1587"/>
    <cellStyle name="40% - 强调文字颜色 1 4 8" xfId="1576"/>
    <cellStyle name="40% - 强调文字颜色 1 5" xfId="103"/>
    <cellStyle name="40% - 强调文字颜色 1 5 2" xfId="184"/>
    <cellStyle name="40% - 强调文字颜色 1 5 2 2" xfId="697"/>
    <cellStyle name="40% - 强调文字颜色 1 5 2 2 2" xfId="1590"/>
    <cellStyle name="40% - 强调文字颜色 1 5 2 3" xfId="1589"/>
    <cellStyle name="40% - 强调文字颜色 1 5 3" xfId="249"/>
    <cellStyle name="40% - 强调文字颜色 1 5 3 2" xfId="762"/>
    <cellStyle name="40% - 强调文字颜色 1 5 3 2 2" xfId="1592"/>
    <cellStyle name="40% - 强调文字颜色 1 5 3 3" xfId="1591"/>
    <cellStyle name="40% - 强调文字颜色 1 5 4" xfId="322"/>
    <cellStyle name="40% - 强调文字颜色 1 5 4 2" xfId="829"/>
    <cellStyle name="40% - 强调文字颜色 1 5 4 2 2" xfId="1594"/>
    <cellStyle name="40% - 强调文字颜色 1 5 4 3" xfId="1593"/>
    <cellStyle name="40% - 强调文字颜色 1 5 5" xfId="402"/>
    <cellStyle name="40% - 强调文字颜色 1 5 5 2" xfId="896"/>
    <cellStyle name="40% - 强调文字颜色 1 5 5 2 2" xfId="1596"/>
    <cellStyle name="40% - 强调文字颜色 1 5 5 3" xfId="1595"/>
    <cellStyle name="40% - 强调文字颜色 1 5 6" xfId="469"/>
    <cellStyle name="40% - 强调文字颜色 1 5 6 2" xfId="963"/>
    <cellStyle name="40% - 强调文字颜色 1 5 6 2 2" xfId="1598"/>
    <cellStyle name="40% - 强调文字颜色 1 5 6 3" xfId="1597"/>
    <cellStyle name="40% - 强调文字颜色 1 5 7" xfId="628"/>
    <cellStyle name="40% - 强调文字颜色 1 5 7 2" xfId="1599"/>
    <cellStyle name="40% - 强调文字颜色 1 5 8" xfId="1588"/>
    <cellStyle name="40% - 强调文字颜色 1 6" xfId="123"/>
    <cellStyle name="40% - 强调文字颜色 1 6 2" xfId="640"/>
    <cellStyle name="40% - 强调文字颜色 1 6 2 2" xfId="1601"/>
    <cellStyle name="40% - 强调文字颜色 1 6 3" xfId="1600"/>
    <cellStyle name="40% - 强调文字颜色 1 7" xfId="127"/>
    <cellStyle name="40% - 强调文字颜色 1 7 2" xfId="643"/>
    <cellStyle name="40% - 强调文字颜色 1 7 2 2" xfId="1603"/>
    <cellStyle name="40% - 强调文字颜色 1 7 3" xfId="1602"/>
    <cellStyle name="40% - 强调文字颜色 1 8" xfId="267"/>
    <cellStyle name="40% - 强调文字颜色 1 8 2" xfId="774"/>
    <cellStyle name="40% - 强调文字颜色 1 8 2 2" xfId="1605"/>
    <cellStyle name="40% - 强调文字颜色 1 8 3" xfId="1604"/>
    <cellStyle name="40% - 强调文字颜色 1 9" xfId="347"/>
    <cellStyle name="40% - 强调文字颜色 1 9 2" xfId="841"/>
    <cellStyle name="40% - 强调文字颜色 1 9 2 2" xfId="1607"/>
    <cellStyle name="40% - 强调文字颜色 1 9 3" xfId="1606"/>
    <cellStyle name="40% - 强调文字颜色 2 10" xfId="416"/>
    <cellStyle name="40% - 强调文字颜色 2 10 2" xfId="910"/>
    <cellStyle name="40% - 强调文字颜色 2 10 2 2" xfId="1609"/>
    <cellStyle name="40% - 强调文字颜色 2 10 3" xfId="1608"/>
    <cellStyle name="40% - 强调文字颜色 2 11" xfId="496"/>
    <cellStyle name="40% - 强调文字颜色 2 11 2" xfId="988"/>
    <cellStyle name="40% - 强调文字颜色 2 11 2 2" xfId="1611"/>
    <cellStyle name="40% - 强调文字颜色 2 11 3" xfId="1610"/>
    <cellStyle name="40% - 强调文字颜色 2 12" xfId="503"/>
    <cellStyle name="40% - 强调文字颜色 2 12 2" xfId="995"/>
    <cellStyle name="40% - 强调文字颜色 2 12 2 2" xfId="1613"/>
    <cellStyle name="40% - 强调文字颜色 2 12 3" xfId="1612"/>
    <cellStyle name="40% - 强调文字颜色 2 13" xfId="513"/>
    <cellStyle name="40% - 强调文字颜色 2 13 2" xfId="1005"/>
    <cellStyle name="40% - 强调文字颜色 2 13 2 2" xfId="1615"/>
    <cellStyle name="40% - 强调文字颜色 2 13 3" xfId="1614"/>
    <cellStyle name="40% - 强调文字颜色 2 14" xfId="523"/>
    <cellStyle name="40% - 强调文字颜色 2 14 2" xfId="1015"/>
    <cellStyle name="40% - 强调文字颜色 2 14 2 2" xfId="1617"/>
    <cellStyle name="40% - 强调文字颜色 2 14 3" xfId="1616"/>
    <cellStyle name="40% - 强调文字颜色 2 15" xfId="547"/>
    <cellStyle name="40% - 强调文字颜色 2 15 2" xfId="1038"/>
    <cellStyle name="40% - 强调文字颜色 2 15 2 2" xfId="1619"/>
    <cellStyle name="40% - 强调文字颜色 2 15 3" xfId="1618"/>
    <cellStyle name="40% - 强调文字颜色 2 16" xfId="552"/>
    <cellStyle name="40% - 强调文字颜色 2 16 2" xfId="1043"/>
    <cellStyle name="40% - 强调文字颜色 2 16 2 2" xfId="1621"/>
    <cellStyle name="40% - 强调文字颜色 2 16 3" xfId="1620"/>
    <cellStyle name="40% - 强调文字颜色 2 17" xfId="575"/>
    <cellStyle name="40% - 强调文字颜色 2 17 2" xfId="1622"/>
    <cellStyle name="40% - 强调文字颜色 2 18" xfId="1080"/>
    <cellStyle name="40% - 强调文字颜色 2 18 2" xfId="1623"/>
    <cellStyle name="40% - 强调文字颜色 2 2" xfId="66"/>
    <cellStyle name="40% - 强调文字颜色 2 2 2" xfId="147"/>
    <cellStyle name="40% - 强调文字颜色 2 2 2 2" xfId="660"/>
    <cellStyle name="40% - 强调文字颜色 2 2 2 2 2" xfId="1626"/>
    <cellStyle name="40% - 强调文字颜色 2 2 2 3" xfId="1625"/>
    <cellStyle name="40% - 强调文字颜色 2 2 3" xfId="212"/>
    <cellStyle name="40% - 强调文字颜色 2 2 3 2" xfId="725"/>
    <cellStyle name="40% - 强调文字颜色 2 2 3 2 2" xfId="1628"/>
    <cellStyle name="40% - 强调文字颜色 2 2 3 3" xfId="1627"/>
    <cellStyle name="40% - 强调文字颜色 2 2 4" xfId="285"/>
    <cellStyle name="40% - 强调文字颜色 2 2 4 2" xfId="792"/>
    <cellStyle name="40% - 强调文字颜色 2 2 4 2 2" xfId="1630"/>
    <cellStyle name="40% - 强调文字颜色 2 2 4 3" xfId="1629"/>
    <cellStyle name="40% - 强调文字颜色 2 2 5" xfId="365"/>
    <cellStyle name="40% - 强调文字颜色 2 2 5 2" xfId="859"/>
    <cellStyle name="40% - 强调文字颜色 2 2 5 2 2" xfId="1632"/>
    <cellStyle name="40% - 强调文字颜色 2 2 5 3" xfId="1631"/>
    <cellStyle name="40% - 强调文字颜色 2 2 6" xfId="432"/>
    <cellStyle name="40% - 强调文字颜色 2 2 6 2" xfId="926"/>
    <cellStyle name="40% - 强调文字颜色 2 2 6 2 2" xfId="1634"/>
    <cellStyle name="40% - 强调文字颜色 2 2 6 3" xfId="1633"/>
    <cellStyle name="40% - 强调文字颜色 2 2 7" xfId="591"/>
    <cellStyle name="40% - 强调文字颜色 2 2 7 2" xfId="1635"/>
    <cellStyle name="40% - 强调文字颜色 2 2 8" xfId="1624"/>
    <cellStyle name="40% - 强调文字颜色 2 3" xfId="79"/>
    <cellStyle name="40% - 强调文字颜色 2 3 2" xfId="160"/>
    <cellStyle name="40% - 强调文字颜色 2 3 2 2" xfId="673"/>
    <cellStyle name="40% - 强调文字颜色 2 3 2 2 2" xfId="1638"/>
    <cellStyle name="40% - 强调文字颜色 2 3 2 3" xfId="1637"/>
    <cellStyle name="40% - 强调文字颜色 2 3 3" xfId="225"/>
    <cellStyle name="40% - 强调文字颜色 2 3 3 2" xfId="738"/>
    <cellStyle name="40% - 强调文字颜色 2 3 3 2 2" xfId="1640"/>
    <cellStyle name="40% - 强调文字颜色 2 3 3 3" xfId="1639"/>
    <cellStyle name="40% - 强调文字颜色 2 3 4" xfId="298"/>
    <cellStyle name="40% - 强调文字颜色 2 3 4 2" xfId="805"/>
    <cellStyle name="40% - 强调文字颜色 2 3 4 2 2" xfId="1642"/>
    <cellStyle name="40% - 强调文字颜色 2 3 4 3" xfId="1641"/>
    <cellStyle name="40% - 强调文字颜色 2 3 5" xfId="378"/>
    <cellStyle name="40% - 强调文字颜色 2 3 5 2" xfId="872"/>
    <cellStyle name="40% - 强调文字颜色 2 3 5 2 2" xfId="1644"/>
    <cellStyle name="40% - 强调文字颜色 2 3 5 3" xfId="1643"/>
    <cellStyle name="40% - 强调文字颜色 2 3 6" xfId="445"/>
    <cellStyle name="40% - 强调文字颜色 2 3 6 2" xfId="939"/>
    <cellStyle name="40% - 强调文字颜色 2 3 6 2 2" xfId="1646"/>
    <cellStyle name="40% - 强调文字颜色 2 3 6 3" xfId="1645"/>
    <cellStyle name="40% - 强调文字颜色 2 3 7" xfId="604"/>
    <cellStyle name="40% - 强调文字颜色 2 3 7 2" xfId="1647"/>
    <cellStyle name="40% - 强调文字颜色 2 3 8" xfId="1636"/>
    <cellStyle name="40% - 强调文字颜色 2 4" xfId="92"/>
    <cellStyle name="40% - 强调文字颜色 2 4 2" xfId="173"/>
    <cellStyle name="40% - 强调文字颜色 2 4 2 2" xfId="686"/>
    <cellStyle name="40% - 强调文字颜色 2 4 2 2 2" xfId="1650"/>
    <cellStyle name="40% - 强调文字颜色 2 4 2 3" xfId="1649"/>
    <cellStyle name="40% - 强调文字颜色 2 4 3" xfId="238"/>
    <cellStyle name="40% - 强调文字颜色 2 4 3 2" xfId="751"/>
    <cellStyle name="40% - 强调文字颜色 2 4 3 2 2" xfId="1652"/>
    <cellStyle name="40% - 强调文字颜色 2 4 3 3" xfId="1651"/>
    <cellStyle name="40% - 强调文字颜色 2 4 4" xfId="311"/>
    <cellStyle name="40% - 强调文字颜色 2 4 4 2" xfId="818"/>
    <cellStyle name="40% - 强调文字颜色 2 4 4 2 2" xfId="1654"/>
    <cellStyle name="40% - 强调文字颜色 2 4 4 3" xfId="1653"/>
    <cellStyle name="40% - 强调文字颜色 2 4 5" xfId="391"/>
    <cellStyle name="40% - 强调文字颜色 2 4 5 2" xfId="885"/>
    <cellStyle name="40% - 强调文字颜色 2 4 5 2 2" xfId="1656"/>
    <cellStyle name="40% - 强调文字颜色 2 4 5 3" xfId="1655"/>
    <cellStyle name="40% - 强调文字颜色 2 4 6" xfId="458"/>
    <cellStyle name="40% - 强调文字颜色 2 4 6 2" xfId="952"/>
    <cellStyle name="40% - 强调文字颜色 2 4 6 2 2" xfId="1658"/>
    <cellStyle name="40% - 强调文字颜色 2 4 6 3" xfId="1657"/>
    <cellStyle name="40% - 强调文字颜色 2 4 7" xfId="617"/>
    <cellStyle name="40% - 强调文字颜色 2 4 7 2" xfId="1659"/>
    <cellStyle name="40% - 强调文字颜色 2 4 8" xfId="1648"/>
    <cellStyle name="40% - 强调文字颜色 2 5" xfId="105"/>
    <cellStyle name="40% - 强调文字颜色 2 5 2" xfId="186"/>
    <cellStyle name="40% - 强调文字颜色 2 5 2 2" xfId="699"/>
    <cellStyle name="40% - 强调文字颜色 2 5 2 2 2" xfId="1662"/>
    <cellStyle name="40% - 强调文字颜色 2 5 2 3" xfId="1661"/>
    <cellStyle name="40% - 强调文字颜色 2 5 3" xfId="251"/>
    <cellStyle name="40% - 强调文字颜色 2 5 3 2" xfId="764"/>
    <cellStyle name="40% - 强调文字颜色 2 5 3 2 2" xfId="1664"/>
    <cellStyle name="40% - 强调文字颜色 2 5 3 3" xfId="1663"/>
    <cellStyle name="40% - 强调文字颜色 2 5 4" xfId="324"/>
    <cellStyle name="40% - 强调文字颜色 2 5 4 2" xfId="831"/>
    <cellStyle name="40% - 强调文字颜色 2 5 4 2 2" xfId="1666"/>
    <cellStyle name="40% - 强调文字颜色 2 5 4 3" xfId="1665"/>
    <cellStyle name="40% - 强调文字颜色 2 5 5" xfId="404"/>
    <cellStyle name="40% - 强调文字颜色 2 5 5 2" xfId="898"/>
    <cellStyle name="40% - 强调文字颜色 2 5 5 2 2" xfId="1668"/>
    <cellStyle name="40% - 强调文字颜色 2 5 5 3" xfId="1667"/>
    <cellStyle name="40% - 强调文字颜色 2 5 6" xfId="471"/>
    <cellStyle name="40% - 强调文字颜色 2 5 6 2" xfId="965"/>
    <cellStyle name="40% - 强调文字颜色 2 5 6 2 2" xfId="1670"/>
    <cellStyle name="40% - 强调文字颜色 2 5 6 3" xfId="1669"/>
    <cellStyle name="40% - 强调文字颜色 2 5 7" xfId="630"/>
    <cellStyle name="40% - 强调文字颜色 2 5 7 2" xfId="1671"/>
    <cellStyle name="40% - 强调文字颜色 2 5 8" xfId="1660"/>
    <cellStyle name="40% - 强调文字颜色 2 6" xfId="126"/>
    <cellStyle name="40% - 强调文字颜色 2 6 2" xfId="642"/>
    <cellStyle name="40% - 强调文字颜色 2 6 2 2" xfId="1673"/>
    <cellStyle name="40% - 强调文字颜色 2 6 3" xfId="1672"/>
    <cellStyle name="40% - 强调文字颜色 2 7" xfId="196"/>
    <cellStyle name="40% - 强调文字颜色 2 7 2" xfId="709"/>
    <cellStyle name="40% - 强调文字颜色 2 7 2 2" xfId="1675"/>
    <cellStyle name="40% - 强调文字颜色 2 7 3" xfId="1674"/>
    <cellStyle name="40% - 强调文字颜色 2 8" xfId="269"/>
    <cellStyle name="40% - 强调文字颜色 2 8 2" xfId="776"/>
    <cellStyle name="40% - 强调文字颜色 2 8 2 2" xfId="1677"/>
    <cellStyle name="40% - 强调文字颜色 2 8 3" xfId="1676"/>
    <cellStyle name="40% - 强调文字颜色 2 9" xfId="349"/>
    <cellStyle name="40% - 强调文字颜色 2 9 2" xfId="843"/>
    <cellStyle name="40% - 强调文字颜色 2 9 2 2" xfId="1679"/>
    <cellStyle name="40% - 强调文字颜色 2 9 3" xfId="1678"/>
    <cellStyle name="40% - 强调文字颜色 3 10" xfId="418"/>
    <cellStyle name="40% - 强调文字颜色 3 10 2" xfId="912"/>
    <cellStyle name="40% - 强调文字颜色 3 10 2 2" xfId="1681"/>
    <cellStyle name="40% - 强调文字颜色 3 10 3" xfId="1680"/>
    <cellStyle name="40% - 强调文字颜色 3 11" xfId="500"/>
    <cellStyle name="40% - 强调文字颜色 3 11 2" xfId="992"/>
    <cellStyle name="40% - 强调文字颜色 3 11 2 2" xfId="1683"/>
    <cellStyle name="40% - 强调文字颜色 3 11 3" xfId="1682"/>
    <cellStyle name="40% - 强调文字颜色 3 12" xfId="510"/>
    <cellStyle name="40% - 强调文字颜色 3 12 2" xfId="1002"/>
    <cellStyle name="40% - 强调文字颜色 3 12 2 2" xfId="1685"/>
    <cellStyle name="40% - 强调文字颜色 3 12 3" xfId="1684"/>
    <cellStyle name="40% - 强调文字颜色 3 13" xfId="520"/>
    <cellStyle name="40% - 强调文字颜色 3 13 2" xfId="1012"/>
    <cellStyle name="40% - 强调文字颜色 3 13 2 2" xfId="1687"/>
    <cellStyle name="40% - 强调文字颜色 3 13 3" xfId="1686"/>
    <cellStyle name="40% - 强调文字颜色 3 14" xfId="529"/>
    <cellStyle name="40% - 强调文字颜色 3 14 2" xfId="1021"/>
    <cellStyle name="40% - 强调文字颜色 3 14 2 2" xfId="1689"/>
    <cellStyle name="40% - 强调文字颜色 3 14 3" xfId="1688"/>
    <cellStyle name="40% - 强调文字颜色 3 15" xfId="549"/>
    <cellStyle name="40% - 强调文字颜色 3 15 2" xfId="1040"/>
    <cellStyle name="40% - 强调文字颜色 3 15 2 2" xfId="1691"/>
    <cellStyle name="40% - 强调文字颜色 3 15 3" xfId="1690"/>
    <cellStyle name="40% - 强调文字颜色 3 16" xfId="558"/>
    <cellStyle name="40% - 强调文字颜色 3 16 2" xfId="1049"/>
    <cellStyle name="40% - 强调文字颜色 3 16 2 2" xfId="1693"/>
    <cellStyle name="40% - 强调文字颜色 3 16 3" xfId="1692"/>
    <cellStyle name="40% - 强调文字颜色 3 17" xfId="577"/>
    <cellStyle name="40% - 强调文字颜色 3 17 2" xfId="1694"/>
    <cellStyle name="40% - 强调文字颜色 3 18" xfId="1084"/>
    <cellStyle name="40% - 强调文字颜色 3 18 2" xfId="1695"/>
    <cellStyle name="40% - 强调文字颜色 3 2" xfId="68"/>
    <cellStyle name="40% - 强调文字颜色 3 2 2" xfId="149"/>
    <cellStyle name="40% - 强调文字颜色 3 2 2 2" xfId="662"/>
    <cellStyle name="40% - 强调文字颜色 3 2 2 2 2" xfId="1698"/>
    <cellStyle name="40% - 强调文字颜色 3 2 2 3" xfId="1697"/>
    <cellStyle name="40% - 强调文字颜色 3 2 3" xfId="214"/>
    <cellStyle name="40% - 强调文字颜色 3 2 3 2" xfId="727"/>
    <cellStyle name="40% - 强调文字颜色 3 2 3 2 2" xfId="1700"/>
    <cellStyle name="40% - 强调文字颜色 3 2 3 3" xfId="1699"/>
    <cellStyle name="40% - 强调文字颜色 3 2 4" xfId="287"/>
    <cellStyle name="40% - 强调文字颜色 3 2 4 2" xfId="794"/>
    <cellStyle name="40% - 强调文字颜色 3 2 4 2 2" xfId="1702"/>
    <cellStyle name="40% - 强调文字颜色 3 2 4 3" xfId="1701"/>
    <cellStyle name="40% - 强调文字颜色 3 2 5" xfId="367"/>
    <cellStyle name="40% - 强调文字颜色 3 2 5 2" xfId="861"/>
    <cellStyle name="40% - 强调文字颜色 3 2 5 2 2" xfId="1704"/>
    <cellStyle name="40% - 强调文字颜色 3 2 5 3" xfId="1703"/>
    <cellStyle name="40% - 强调文字颜色 3 2 6" xfId="434"/>
    <cellStyle name="40% - 强调文字颜色 3 2 6 2" xfId="928"/>
    <cellStyle name="40% - 强调文字颜色 3 2 6 2 2" xfId="1706"/>
    <cellStyle name="40% - 强调文字颜色 3 2 6 3" xfId="1705"/>
    <cellStyle name="40% - 强调文字颜色 3 2 7" xfId="593"/>
    <cellStyle name="40% - 强调文字颜色 3 2 7 2" xfId="1707"/>
    <cellStyle name="40% - 强调文字颜色 3 2 8" xfId="1696"/>
    <cellStyle name="40% - 强调文字颜色 3 3" xfId="81"/>
    <cellStyle name="40% - 强调文字颜色 3 3 2" xfId="162"/>
    <cellStyle name="40% - 强调文字颜色 3 3 2 2" xfId="675"/>
    <cellStyle name="40% - 强调文字颜色 3 3 2 2 2" xfId="1710"/>
    <cellStyle name="40% - 强调文字颜色 3 3 2 3" xfId="1709"/>
    <cellStyle name="40% - 强调文字颜色 3 3 3" xfId="227"/>
    <cellStyle name="40% - 强调文字颜色 3 3 3 2" xfId="740"/>
    <cellStyle name="40% - 强调文字颜色 3 3 3 2 2" xfId="1712"/>
    <cellStyle name="40% - 强调文字颜色 3 3 3 3" xfId="1711"/>
    <cellStyle name="40% - 强调文字颜色 3 3 4" xfId="300"/>
    <cellStyle name="40% - 强调文字颜色 3 3 4 2" xfId="807"/>
    <cellStyle name="40% - 强调文字颜色 3 3 4 2 2" xfId="1714"/>
    <cellStyle name="40% - 强调文字颜色 3 3 4 3" xfId="1713"/>
    <cellStyle name="40% - 强调文字颜色 3 3 5" xfId="380"/>
    <cellStyle name="40% - 强调文字颜色 3 3 5 2" xfId="874"/>
    <cellStyle name="40% - 强调文字颜色 3 3 5 2 2" xfId="1716"/>
    <cellStyle name="40% - 强调文字颜色 3 3 5 3" xfId="1715"/>
    <cellStyle name="40% - 强调文字颜色 3 3 6" xfId="447"/>
    <cellStyle name="40% - 强调文字颜色 3 3 6 2" xfId="941"/>
    <cellStyle name="40% - 强调文字颜色 3 3 6 2 2" xfId="1718"/>
    <cellStyle name="40% - 强调文字颜色 3 3 6 3" xfId="1717"/>
    <cellStyle name="40% - 强调文字颜色 3 3 7" xfId="606"/>
    <cellStyle name="40% - 强调文字颜色 3 3 7 2" xfId="1719"/>
    <cellStyle name="40% - 强调文字颜色 3 3 8" xfId="1708"/>
    <cellStyle name="40% - 强调文字颜色 3 4" xfId="94"/>
    <cellStyle name="40% - 强调文字颜色 3 4 2" xfId="175"/>
    <cellStyle name="40% - 强调文字颜色 3 4 2 2" xfId="688"/>
    <cellStyle name="40% - 强调文字颜色 3 4 2 2 2" xfId="1722"/>
    <cellStyle name="40% - 强调文字颜色 3 4 2 3" xfId="1721"/>
    <cellStyle name="40% - 强调文字颜色 3 4 3" xfId="240"/>
    <cellStyle name="40% - 强调文字颜色 3 4 3 2" xfId="753"/>
    <cellStyle name="40% - 强调文字颜色 3 4 3 2 2" xfId="1724"/>
    <cellStyle name="40% - 强调文字颜色 3 4 3 3" xfId="1723"/>
    <cellStyle name="40% - 强调文字颜色 3 4 4" xfId="313"/>
    <cellStyle name="40% - 强调文字颜色 3 4 4 2" xfId="820"/>
    <cellStyle name="40% - 强调文字颜色 3 4 4 2 2" xfId="1726"/>
    <cellStyle name="40% - 强调文字颜色 3 4 4 3" xfId="1725"/>
    <cellStyle name="40% - 强调文字颜色 3 4 5" xfId="393"/>
    <cellStyle name="40% - 强调文字颜色 3 4 5 2" xfId="887"/>
    <cellStyle name="40% - 强调文字颜色 3 4 5 2 2" xfId="1728"/>
    <cellStyle name="40% - 强调文字颜色 3 4 5 3" xfId="1727"/>
    <cellStyle name="40% - 强调文字颜色 3 4 6" xfId="460"/>
    <cellStyle name="40% - 强调文字颜色 3 4 6 2" xfId="954"/>
    <cellStyle name="40% - 强调文字颜色 3 4 6 2 2" xfId="1730"/>
    <cellStyle name="40% - 强调文字颜色 3 4 6 3" xfId="1729"/>
    <cellStyle name="40% - 强调文字颜色 3 4 7" xfId="619"/>
    <cellStyle name="40% - 强调文字颜色 3 4 7 2" xfId="1731"/>
    <cellStyle name="40% - 强调文字颜色 3 4 8" xfId="1720"/>
    <cellStyle name="40% - 强调文字颜色 3 5" xfId="107"/>
    <cellStyle name="40% - 强调文字颜色 3 5 2" xfId="188"/>
    <cellStyle name="40% - 强调文字颜色 3 5 2 2" xfId="701"/>
    <cellStyle name="40% - 强调文字颜色 3 5 2 2 2" xfId="1734"/>
    <cellStyle name="40% - 强调文字颜色 3 5 2 3" xfId="1733"/>
    <cellStyle name="40% - 强调文字颜色 3 5 3" xfId="253"/>
    <cellStyle name="40% - 强调文字颜色 3 5 3 2" xfId="766"/>
    <cellStyle name="40% - 强调文字颜色 3 5 3 2 2" xfId="1736"/>
    <cellStyle name="40% - 强调文字颜色 3 5 3 3" xfId="1735"/>
    <cellStyle name="40% - 强调文字颜色 3 5 4" xfId="326"/>
    <cellStyle name="40% - 强调文字颜色 3 5 4 2" xfId="833"/>
    <cellStyle name="40% - 强调文字颜色 3 5 4 2 2" xfId="1738"/>
    <cellStyle name="40% - 强调文字颜色 3 5 4 3" xfId="1737"/>
    <cellStyle name="40% - 强调文字颜色 3 5 5" xfId="406"/>
    <cellStyle name="40% - 强调文字颜色 3 5 5 2" xfId="900"/>
    <cellStyle name="40% - 强调文字颜色 3 5 5 2 2" xfId="1740"/>
    <cellStyle name="40% - 强调文字颜色 3 5 5 3" xfId="1739"/>
    <cellStyle name="40% - 强调文字颜色 3 5 6" xfId="473"/>
    <cellStyle name="40% - 强调文字颜色 3 5 6 2" xfId="967"/>
    <cellStyle name="40% - 强调文字颜色 3 5 6 2 2" xfId="1742"/>
    <cellStyle name="40% - 强调文字颜色 3 5 6 3" xfId="1741"/>
    <cellStyle name="40% - 强调文字颜色 3 5 7" xfId="632"/>
    <cellStyle name="40% - 强调文字颜色 3 5 7 2" xfId="1743"/>
    <cellStyle name="40% - 强调文字颜色 3 5 8" xfId="1732"/>
    <cellStyle name="40% - 强调文字颜色 3 6" xfId="129"/>
    <cellStyle name="40% - 强调文字颜色 3 6 2" xfId="645"/>
    <cellStyle name="40% - 强调文字颜色 3 6 2 2" xfId="1745"/>
    <cellStyle name="40% - 强调文字颜色 3 6 3" xfId="1744"/>
    <cellStyle name="40% - 强调文字颜色 3 7" xfId="198"/>
    <cellStyle name="40% - 强调文字颜色 3 7 2" xfId="711"/>
    <cellStyle name="40% - 强调文字颜色 3 7 2 2" xfId="1747"/>
    <cellStyle name="40% - 强调文字颜色 3 7 3" xfId="1746"/>
    <cellStyle name="40% - 强调文字颜色 3 8" xfId="271"/>
    <cellStyle name="40% - 强调文字颜色 3 8 2" xfId="778"/>
    <cellStyle name="40% - 强调文字颜色 3 8 2 2" xfId="1749"/>
    <cellStyle name="40% - 强调文字颜色 3 8 3" xfId="1748"/>
    <cellStyle name="40% - 强调文字颜色 3 9" xfId="351"/>
    <cellStyle name="40% - 强调文字颜色 3 9 2" xfId="845"/>
    <cellStyle name="40% - 强调文字颜色 3 9 2 2" xfId="1751"/>
    <cellStyle name="40% - 强调文字颜色 3 9 3" xfId="1750"/>
    <cellStyle name="40% - 强调文字颜色 4 10" xfId="420"/>
    <cellStyle name="40% - 强调文字颜色 4 10 2" xfId="914"/>
    <cellStyle name="40% - 强调文字颜色 4 10 2 2" xfId="1753"/>
    <cellStyle name="40% - 强调文字颜色 4 10 3" xfId="1752"/>
    <cellStyle name="40% - 强调文字颜色 4 11" xfId="502"/>
    <cellStyle name="40% - 强调文字颜色 4 11 2" xfId="994"/>
    <cellStyle name="40% - 强调文字颜色 4 11 2 2" xfId="1755"/>
    <cellStyle name="40% - 强调文字颜色 4 11 3" xfId="1754"/>
    <cellStyle name="40% - 强调文字颜色 4 12" xfId="512"/>
    <cellStyle name="40% - 强调文字颜色 4 12 2" xfId="1004"/>
    <cellStyle name="40% - 强调文字颜色 4 12 2 2" xfId="1757"/>
    <cellStyle name="40% - 强调文字颜色 4 12 3" xfId="1756"/>
    <cellStyle name="40% - 强调文字颜色 4 13" xfId="522"/>
    <cellStyle name="40% - 强调文字颜色 4 13 2" xfId="1014"/>
    <cellStyle name="40% - 强调文字颜色 4 13 2 2" xfId="1759"/>
    <cellStyle name="40% - 强调文字颜色 4 13 3" xfId="1758"/>
    <cellStyle name="40% - 强调文字颜色 4 14" xfId="531"/>
    <cellStyle name="40% - 强调文字颜色 4 14 2" xfId="1023"/>
    <cellStyle name="40% - 强调文字颜色 4 14 2 2" xfId="1761"/>
    <cellStyle name="40% - 强调文字颜色 4 14 3" xfId="1760"/>
    <cellStyle name="40% - 强调文字颜色 4 15" xfId="551"/>
    <cellStyle name="40% - 强调文字颜色 4 15 2" xfId="1042"/>
    <cellStyle name="40% - 强调文字颜色 4 15 2 2" xfId="1763"/>
    <cellStyle name="40% - 强调文字颜色 4 15 3" xfId="1762"/>
    <cellStyle name="40% - 强调文字颜色 4 16" xfId="560"/>
    <cellStyle name="40% - 强调文字颜色 4 16 2" xfId="1051"/>
    <cellStyle name="40% - 强调文字颜色 4 16 2 2" xfId="1765"/>
    <cellStyle name="40% - 强调文字颜色 4 16 3" xfId="1764"/>
    <cellStyle name="40% - 强调文字颜色 4 17" xfId="579"/>
    <cellStyle name="40% - 强调文字颜色 4 17 2" xfId="1766"/>
    <cellStyle name="40% - 强调文字颜色 4 18" xfId="1088"/>
    <cellStyle name="40% - 强调文字颜色 4 18 2" xfId="1767"/>
    <cellStyle name="40% - 强调文字颜色 4 2" xfId="70"/>
    <cellStyle name="40% - 强调文字颜色 4 2 2" xfId="151"/>
    <cellStyle name="40% - 强调文字颜色 4 2 2 2" xfId="664"/>
    <cellStyle name="40% - 强调文字颜色 4 2 2 2 2" xfId="1770"/>
    <cellStyle name="40% - 强调文字颜色 4 2 2 3" xfId="1769"/>
    <cellStyle name="40% - 强调文字颜色 4 2 3" xfId="216"/>
    <cellStyle name="40% - 强调文字颜色 4 2 3 2" xfId="729"/>
    <cellStyle name="40% - 强调文字颜色 4 2 3 2 2" xfId="1772"/>
    <cellStyle name="40% - 强调文字颜色 4 2 3 3" xfId="1771"/>
    <cellStyle name="40% - 强调文字颜色 4 2 4" xfId="289"/>
    <cellStyle name="40% - 强调文字颜色 4 2 4 2" xfId="796"/>
    <cellStyle name="40% - 强调文字颜色 4 2 4 2 2" xfId="1774"/>
    <cellStyle name="40% - 强调文字颜色 4 2 4 3" xfId="1773"/>
    <cellStyle name="40% - 强调文字颜色 4 2 5" xfId="369"/>
    <cellStyle name="40% - 强调文字颜色 4 2 5 2" xfId="863"/>
    <cellStyle name="40% - 强调文字颜色 4 2 5 2 2" xfId="1776"/>
    <cellStyle name="40% - 强调文字颜色 4 2 5 3" xfId="1775"/>
    <cellStyle name="40% - 强调文字颜色 4 2 6" xfId="436"/>
    <cellStyle name="40% - 强调文字颜色 4 2 6 2" xfId="930"/>
    <cellStyle name="40% - 强调文字颜色 4 2 6 2 2" xfId="1778"/>
    <cellStyle name="40% - 强调文字颜色 4 2 6 3" xfId="1777"/>
    <cellStyle name="40% - 强调文字颜色 4 2 7" xfId="595"/>
    <cellStyle name="40% - 强调文字颜色 4 2 7 2" xfId="1779"/>
    <cellStyle name="40% - 强调文字颜色 4 2 8" xfId="1768"/>
    <cellStyle name="40% - 强调文字颜色 4 3" xfId="83"/>
    <cellStyle name="40% - 强调文字颜色 4 3 2" xfId="164"/>
    <cellStyle name="40% - 强调文字颜色 4 3 2 2" xfId="677"/>
    <cellStyle name="40% - 强调文字颜色 4 3 2 2 2" xfId="1782"/>
    <cellStyle name="40% - 强调文字颜色 4 3 2 3" xfId="1781"/>
    <cellStyle name="40% - 强调文字颜色 4 3 3" xfId="229"/>
    <cellStyle name="40% - 强调文字颜色 4 3 3 2" xfId="742"/>
    <cellStyle name="40% - 强调文字颜色 4 3 3 2 2" xfId="1784"/>
    <cellStyle name="40% - 强调文字颜色 4 3 3 3" xfId="1783"/>
    <cellStyle name="40% - 强调文字颜色 4 3 4" xfId="302"/>
    <cellStyle name="40% - 强调文字颜色 4 3 4 2" xfId="809"/>
    <cellStyle name="40% - 强调文字颜色 4 3 4 2 2" xfId="1786"/>
    <cellStyle name="40% - 强调文字颜色 4 3 4 3" xfId="1785"/>
    <cellStyle name="40% - 强调文字颜色 4 3 5" xfId="382"/>
    <cellStyle name="40% - 强调文字颜色 4 3 5 2" xfId="876"/>
    <cellStyle name="40% - 强调文字颜色 4 3 5 2 2" xfId="1788"/>
    <cellStyle name="40% - 强调文字颜色 4 3 5 3" xfId="1787"/>
    <cellStyle name="40% - 强调文字颜色 4 3 6" xfId="449"/>
    <cellStyle name="40% - 强调文字颜色 4 3 6 2" xfId="943"/>
    <cellStyle name="40% - 强调文字颜色 4 3 6 2 2" xfId="1790"/>
    <cellStyle name="40% - 强调文字颜色 4 3 6 3" xfId="1789"/>
    <cellStyle name="40% - 强调文字颜色 4 3 7" xfId="608"/>
    <cellStyle name="40% - 强调文字颜色 4 3 7 2" xfId="1791"/>
    <cellStyle name="40% - 强调文字颜色 4 3 8" xfId="1780"/>
    <cellStyle name="40% - 强调文字颜色 4 4" xfId="96"/>
    <cellStyle name="40% - 强调文字颜色 4 4 2" xfId="177"/>
    <cellStyle name="40% - 强调文字颜色 4 4 2 2" xfId="690"/>
    <cellStyle name="40% - 强调文字颜色 4 4 2 2 2" xfId="1794"/>
    <cellStyle name="40% - 强调文字颜色 4 4 2 3" xfId="1793"/>
    <cellStyle name="40% - 强调文字颜色 4 4 3" xfId="242"/>
    <cellStyle name="40% - 强调文字颜色 4 4 3 2" xfId="755"/>
    <cellStyle name="40% - 强调文字颜色 4 4 3 2 2" xfId="1796"/>
    <cellStyle name="40% - 强调文字颜色 4 4 3 3" xfId="1795"/>
    <cellStyle name="40% - 强调文字颜色 4 4 4" xfId="315"/>
    <cellStyle name="40% - 强调文字颜色 4 4 4 2" xfId="822"/>
    <cellStyle name="40% - 强调文字颜色 4 4 4 2 2" xfId="1798"/>
    <cellStyle name="40% - 强调文字颜色 4 4 4 3" xfId="1797"/>
    <cellStyle name="40% - 强调文字颜色 4 4 5" xfId="395"/>
    <cellStyle name="40% - 强调文字颜色 4 4 5 2" xfId="889"/>
    <cellStyle name="40% - 强调文字颜色 4 4 5 2 2" xfId="1800"/>
    <cellStyle name="40% - 强调文字颜色 4 4 5 3" xfId="1799"/>
    <cellStyle name="40% - 强调文字颜色 4 4 6" xfId="462"/>
    <cellStyle name="40% - 强调文字颜色 4 4 6 2" xfId="956"/>
    <cellStyle name="40% - 强调文字颜色 4 4 6 2 2" xfId="1802"/>
    <cellStyle name="40% - 强调文字颜色 4 4 6 3" xfId="1801"/>
    <cellStyle name="40% - 强调文字颜色 4 4 7" xfId="621"/>
    <cellStyle name="40% - 强调文字颜色 4 4 7 2" xfId="1803"/>
    <cellStyle name="40% - 强调文字颜色 4 4 8" xfId="1792"/>
    <cellStyle name="40% - 强调文字颜色 4 5" xfId="109"/>
    <cellStyle name="40% - 强调文字颜色 4 5 2" xfId="190"/>
    <cellStyle name="40% - 强调文字颜色 4 5 2 2" xfId="703"/>
    <cellStyle name="40% - 强调文字颜色 4 5 2 2 2" xfId="1806"/>
    <cellStyle name="40% - 强调文字颜色 4 5 2 3" xfId="1805"/>
    <cellStyle name="40% - 强调文字颜色 4 5 3" xfId="255"/>
    <cellStyle name="40% - 强调文字颜色 4 5 3 2" xfId="768"/>
    <cellStyle name="40% - 强调文字颜色 4 5 3 2 2" xfId="1808"/>
    <cellStyle name="40% - 强调文字颜色 4 5 3 3" xfId="1807"/>
    <cellStyle name="40% - 强调文字颜色 4 5 4" xfId="328"/>
    <cellStyle name="40% - 强调文字颜色 4 5 4 2" xfId="835"/>
    <cellStyle name="40% - 强调文字颜色 4 5 4 2 2" xfId="1810"/>
    <cellStyle name="40% - 强调文字颜色 4 5 4 3" xfId="1809"/>
    <cellStyle name="40% - 强调文字颜色 4 5 5" xfId="408"/>
    <cellStyle name="40% - 强调文字颜色 4 5 5 2" xfId="902"/>
    <cellStyle name="40% - 强调文字颜色 4 5 5 2 2" xfId="1812"/>
    <cellStyle name="40% - 强调文字颜色 4 5 5 3" xfId="1811"/>
    <cellStyle name="40% - 强调文字颜色 4 5 6" xfId="475"/>
    <cellStyle name="40% - 强调文字颜色 4 5 6 2" xfId="969"/>
    <cellStyle name="40% - 强调文字颜色 4 5 6 2 2" xfId="1814"/>
    <cellStyle name="40% - 强调文字颜色 4 5 6 3" xfId="1813"/>
    <cellStyle name="40% - 强调文字颜色 4 5 7" xfId="634"/>
    <cellStyle name="40% - 强调文字颜色 4 5 7 2" xfId="1815"/>
    <cellStyle name="40% - 强调文字颜色 4 5 8" xfId="1804"/>
    <cellStyle name="40% - 强调文字颜色 4 6" xfId="133"/>
    <cellStyle name="40% - 强调文字颜色 4 6 2" xfId="648"/>
    <cellStyle name="40% - 强调文字颜色 4 6 2 2" xfId="1817"/>
    <cellStyle name="40% - 强调文字颜色 4 6 3" xfId="1816"/>
    <cellStyle name="40% - 强调文字颜色 4 7" xfId="200"/>
    <cellStyle name="40% - 强调文字颜色 4 7 2" xfId="713"/>
    <cellStyle name="40% - 强调文字颜色 4 7 2 2" xfId="1819"/>
    <cellStyle name="40% - 强调文字颜色 4 7 3" xfId="1818"/>
    <cellStyle name="40% - 强调文字颜色 4 8" xfId="273"/>
    <cellStyle name="40% - 强调文字颜色 4 8 2" xfId="780"/>
    <cellStyle name="40% - 强调文字颜色 4 8 2 2" xfId="1821"/>
    <cellStyle name="40% - 强调文字颜色 4 8 3" xfId="1820"/>
    <cellStyle name="40% - 强调文字颜色 4 9" xfId="353"/>
    <cellStyle name="40% - 强调文字颜色 4 9 2" xfId="847"/>
    <cellStyle name="40% - 强调文字颜色 4 9 2 2" xfId="1823"/>
    <cellStyle name="40% - 强调文字颜色 4 9 3" xfId="1822"/>
    <cellStyle name="40% - 强调文字颜色 5 10" xfId="422"/>
    <cellStyle name="40% - 强调文字颜色 5 10 2" xfId="916"/>
    <cellStyle name="40% - 强调文字颜色 5 10 2 2" xfId="1825"/>
    <cellStyle name="40% - 强调文字颜色 5 10 3" xfId="1824"/>
    <cellStyle name="40% - 强调文字颜色 5 11" xfId="505"/>
    <cellStyle name="40% - 强调文字颜色 5 11 2" xfId="997"/>
    <cellStyle name="40% - 强调文字颜色 5 11 2 2" xfId="1827"/>
    <cellStyle name="40% - 强调文字颜色 5 11 3" xfId="1826"/>
    <cellStyle name="40% - 强调文字颜色 5 12" xfId="515"/>
    <cellStyle name="40% - 强调文字颜色 5 12 2" xfId="1007"/>
    <cellStyle name="40% - 强调文字颜色 5 12 2 2" xfId="1829"/>
    <cellStyle name="40% - 强调文字颜色 5 12 3" xfId="1828"/>
    <cellStyle name="40% - 强调文字颜色 5 13" xfId="525"/>
    <cellStyle name="40% - 强调文字颜色 5 13 2" xfId="1017"/>
    <cellStyle name="40% - 强调文字颜色 5 13 2 2" xfId="1831"/>
    <cellStyle name="40% - 强调文字颜色 5 13 3" xfId="1830"/>
    <cellStyle name="40% - 强调文字颜色 5 14" xfId="533"/>
    <cellStyle name="40% - 强调文字颜色 5 14 2" xfId="1025"/>
    <cellStyle name="40% - 强调文字颜色 5 14 2 2" xfId="1833"/>
    <cellStyle name="40% - 强调文字颜色 5 14 3" xfId="1832"/>
    <cellStyle name="40% - 强调文字颜色 5 15" xfId="554"/>
    <cellStyle name="40% - 强调文字颜色 5 15 2" xfId="1045"/>
    <cellStyle name="40% - 强调文字颜色 5 15 2 2" xfId="1835"/>
    <cellStyle name="40% - 强调文字颜色 5 15 3" xfId="1834"/>
    <cellStyle name="40% - 强调文字颜色 5 16" xfId="562"/>
    <cellStyle name="40% - 强调文字颜色 5 16 2" xfId="1053"/>
    <cellStyle name="40% - 强调文字颜色 5 16 2 2" xfId="1837"/>
    <cellStyle name="40% - 强调文字颜色 5 16 3" xfId="1836"/>
    <cellStyle name="40% - 强调文字颜色 5 17" xfId="581"/>
    <cellStyle name="40% - 强调文字颜色 5 17 2" xfId="1838"/>
    <cellStyle name="40% - 强调文字颜色 5 18" xfId="1092"/>
    <cellStyle name="40% - 强调文字颜色 5 18 2" xfId="1839"/>
    <cellStyle name="40% - 强调文字颜色 5 2" xfId="72"/>
    <cellStyle name="40% - 强调文字颜色 5 2 2" xfId="153"/>
    <cellStyle name="40% - 强调文字颜色 5 2 2 2" xfId="666"/>
    <cellStyle name="40% - 强调文字颜色 5 2 2 2 2" xfId="1842"/>
    <cellStyle name="40% - 强调文字颜色 5 2 2 3" xfId="1841"/>
    <cellStyle name="40% - 强调文字颜色 5 2 3" xfId="218"/>
    <cellStyle name="40% - 强调文字颜色 5 2 3 2" xfId="731"/>
    <cellStyle name="40% - 强调文字颜色 5 2 3 2 2" xfId="1844"/>
    <cellStyle name="40% - 强调文字颜色 5 2 3 3" xfId="1843"/>
    <cellStyle name="40% - 强调文字颜色 5 2 4" xfId="291"/>
    <cellStyle name="40% - 强调文字颜色 5 2 4 2" xfId="798"/>
    <cellStyle name="40% - 强调文字颜色 5 2 4 2 2" xfId="1846"/>
    <cellStyle name="40% - 强调文字颜色 5 2 4 3" xfId="1845"/>
    <cellStyle name="40% - 强调文字颜色 5 2 5" xfId="371"/>
    <cellStyle name="40% - 强调文字颜色 5 2 5 2" xfId="865"/>
    <cellStyle name="40% - 强调文字颜色 5 2 5 2 2" xfId="1848"/>
    <cellStyle name="40% - 强调文字颜色 5 2 5 3" xfId="1847"/>
    <cellStyle name="40% - 强调文字颜色 5 2 6" xfId="438"/>
    <cellStyle name="40% - 强调文字颜色 5 2 6 2" xfId="932"/>
    <cellStyle name="40% - 强调文字颜色 5 2 6 2 2" xfId="1850"/>
    <cellStyle name="40% - 强调文字颜色 5 2 6 3" xfId="1849"/>
    <cellStyle name="40% - 强调文字颜色 5 2 7" xfId="597"/>
    <cellStyle name="40% - 强调文字颜色 5 2 7 2" xfId="1851"/>
    <cellStyle name="40% - 强调文字颜色 5 2 8" xfId="1840"/>
    <cellStyle name="40% - 强调文字颜色 5 3" xfId="85"/>
    <cellStyle name="40% - 强调文字颜色 5 3 2" xfId="166"/>
    <cellStyle name="40% - 强调文字颜色 5 3 2 2" xfId="679"/>
    <cellStyle name="40% - 强调文字颜色 5 3 2 2 2" xfId="1854"/>
    <cellStyle name="40% - 强调文字颜色 5 3 2 3" xfId="1853"/>
    <cellStyle name="40% - 强调文字颜色 5 3 3" xfId="231"/>
    <cellStyle name="40% - 强调文字颜色 5 3 3 2" xfId="744"/>
    <cellStyle name="40% - 强调文字颜色 5 3 3 2 2" xfId="1856"/>
    <cellStyle name="40% - 强调文字颜色 5 3 3 3" xfId="1855"/>
    <cellStyle name="40% - 强调文字颜色 5 3 4" xfId="304"/>
    <cellStyle name="40% - 强调文字颜色 5 3 4 2" xfId="811"/>
    <cellStyle name="40% - 强调文字颜色 5 3 4 2 2" xfId="1858"/>
    <cellStyle name="40% - 强调文字颜色 5 3 4 3" xfId="1857"/>
    <cellStyle name="40% - 强调文字颜色 5 3 5" xfId="384"/>
    <cellStyle name="40% - 强调文字颜色 5 3 5 2" xfId="878"/>
    <cellStyle name="40% - 强调文字颜色 5 3 5 2 2" xfId="1860"/>
    <cellStyle name="40% - 强调文字颜色 5 3 5 3" xfId="1859"/>
    <cellStyle name="40% - 强调文字颜色 5 3 6" xfId="451"/>
    <cellStyle name="40% - 强调文字颜色 5 3 6 2" xfId="945"/>
    <cellStyle name="40% - 强调文字颜色 5 3 6 2 2" xfId="1862"/>
    <cellStyle name="40% - 强调文字颜色 5 3 6 3" xfId="1861"/>
    <cellStyle name="40% - 强调文字颜色 5 3 7" xfId="610"/>
    <cellStyle name="40% - 强调文字颜色 5 3 7 2" xfId="1863"/>
    <cellStyle name="40% - 强调文字颜色 5 3 8" xfId="1852"/>
    <cellStyle name="40% - 强调文字颜色 5 4" xfId="98"/>
    <cellStyle name="40% - 强调文字颜色 5 4 2" xfId="179"/>
    <cellStyle name="40% - 强调文字颜色 5 4 2 2" xfId="692"/>
    <cellStyle name="40% - 强调文字颜色 5 4 2 2 2" xfId="1866"/>
    <cellStyle name="40% - 强调文字颜色 5 4 2 3" xfId="1865"/>
    <cellStyle name="40% - 强调文字颜色 5 4 3" xfId="244"/>
    <cellStyle name="40% - 强调文字颜色 5 4 3 2" xfId="757"/>
    <cellStyle name="40% - 强调文字颜色 5 4 3 2 2" xfId="1868"/>
    <cellStyle name="40% - 强调文字颜色 5 4 3 3" xfId="1867"/>
    <cellStyle name="40% - 强调文字颜色 5 4 4" xfId="317"/>
    <cellStyle name="40% - 强调文字颜色 5 4 4 2" xfId="824"/>
    <cellStyle name="40% - 强调文字颜色 5 4 4 2 2" xfId="1870"/>
    <cellStyle name="40% - 强调文字颜色 5 4 4 3" xfId="1869"/>
    <cellStyle name="40% - 强调文字颜色 5 4 5" xfId="397"/>
    <cellStyle name="40% - 强调文字颜色 5 4 5 2" xfId="891"/>
    <cellStyle name="40% - 强调文字颜色 5 4 5 2 2" xfId="1872"/>
    <cellStyle name="40% - 强调文字颜色 5 4 5 3" xfId="1871"/>
    <cellStyle name="40% - 强调文字颜色 5 4 6" xfId="464"/>
    <cellStyle name="40% - 强调文字颜色 5 4 6 2" xfId="958"/>
    <cellStyle name="40% - 强调文字颜色 5 4 6 2 2" xfId="1874"/>
    <cellStyle name="40% - 强调文字颜色 5 4 6 3" xfId="1873"/>
    <cellStyle name="40% - 强调文字颜色 5 4 7" xfId="623"/>
    <cellStyle name="40% - 强调文字颜色 5 4 7 2" xfId="1875"/>
    <cellStyle name="40% - 强调文字颜色 5 4 8" xfId="1864"/>
    <cellStyle name="40% - 强调文字颜色 5 5" xfId="111"/>
    <cellStyle name="40% - 强调文字颜色 5 5 2" xfId="192"/>
    <cellStyle name="40% - 强调文字颜色 5 5 2 2" xfId="705"/>
    <cellStyle name="40% - 强调文字颜色 5 5 2 2 2" xfId="1878"/>
    <cellStyle name="40% - 强调文字颜色 5 5 2 3" xfId="1877"/>
    <cellStyle name="40% - 强调文字颜色 5 5 3" xfId="257"/>
    <cellStyle name="40% - 强调文字颜色 5 5 3 2" xfId="770"/>
    <cellStyle name="40% - 强调文字颜色 5 5 3 2 2" xfId="1880"/>
    <cellStyle name="40% - 强调文字颜色 5 5 3 3" xfId="1879"/>
    <cellStyle name="40% - 强调文字颜色 5 5 4" xfId="330"/>
    <cellStyle name="40% - 强调文字颜色 5 5 4 2" xfId="837"/>
    <cellStyle name="40% - 强调文字颜色 5 5 4 2 2" xfId="1882"/>
    <cellStyle name="40% - 强调文字颜色 5 5 4 3" xfId="1881"/>
    <cellStyle name="40% - 强调文字颜色 5 5 5" xfId="410"/>
    <cellStyle name="40% - 强调文字颜色 5 5 5 2" xfId="904"/>
    <cellStyle name="40% - 强调文字颜色 5 5 5 2 2" xfId="1884"/>
    <cellStyle name="40% - 强调文字颜色 5 5 5 3" xfId="1883"/>
    <cellStyle name="40% - 强调文字颜色 5 5 6" xfId="477"/>
    <cellStyle name="40% - 强调文字颜色 5 5 6 2" xfId="971"/>
    <cellStyle name="40% - 强调文字颜色 5 5 6 2 2" xfId="1886"/>
    <cellStyle name="40% - 强调文字颜色 5 5 6 3" xfId="1885"/>
    <cellStyle name="40% - 强调文字颜色 5 5 7" xfId="636"/>
    <cellStyle name="40% - 强调文字颜色 5 5 7 2" xfId="1887"/>
    <cellStyle name="40% - 强调文字颜色 5 5 8" xfId="1876"/>
    <cellStyle name="40% - 强调文字颜色 5 6" xfId="136"/>
    <cellStyle name="40% - 强调文字颜色 5 6 2" xfId="650"/>
    <cellStyle name="40% - 强调文字颜色 5 6 2 2" xfId="1889"/>
    <cellStyle name="40% - 强调文字颜色 5 6 3" xfId="1888"/>
    <cellStyle name="40% - 强调文字颜色 5 7" xfId="202"/>
    <cellStyle name="40% - 强调文字颜色 5 7 2" xfId="715"/>
    <cellStyle name="40% - 强调文字颜色 5 7 2 2" xfId="1891"/>
    <cellStyle name="40% - 强调文字颜色 5 7 3" xfId="1890"/>
    <cellStyle name="40% - 强调文字颜色 5 8" xfId="275"/>
    <cellStyle name="40% - 强调文字颜色 5 8 2" xfId="782"/>
    <cellStyle name="40% - 强调文字颜色 5 8 2 2" xfId="1893"/>
    <cellStyle name="40% - 强调文字颜色 5 8 3" xfId="1892"/>
    <cellStyle name="40% - 强调文字颜色 5 9" xfId="355"/>
    <cellStyle name="40% - 强调文字颜色 5 9 2" xfId="849"/>
    <cellStyle name="40% - 强调文字颜色 5 9 2 2" xfId="1895"/>
    <cellStyle name="40% - 强调文字颜色 5 9 3" xfId="1894"/>
    <cellStyle name="40% - 强调文字颜色 6 10" xfId="424"/>
    <cellStyle name="40% - 强调文字颜色 6 10 2" xfId="918"/>
    <cellStyle name="40% - 强调文字颜色 6 10 2 2" xfId="1897"/>
    <cellStyle name="40% - 强调文字颜色 6 10 3" xfId="1896"/>
    <cellStyle name="40% - 强调文字颜色 6 11" xfId="509"/>
    <cellStyle name="40% - 强调文字颜色 6 11 2" xfId="1001"/>
    <cellStyle name="40% - 强调文字颜色 6 11 2 2" xfId="1899"/>
    <cellStyle name="40% - 强调文字颜色 6 11 3" xfId="1898"/>
    <cellStyle name="40% - 强调文字颜色 6 12" xfId="519"/>
    <cellStyle name="40% - 强调文字颜色 6 12 2" xfId="1011"/>
    <cellStyle name="40% - 强调文字颜色 6 12 2 2" xfId="1901"/>
    <cellStyle name="40% - 强调文字颜色 6 12 3" xfId="1900"/>
    <cellStyle name="40% - 强调文字颜色 6 13" xfId="528"/>
    <cellStyle name="40% - 强调文字颜色 6 13 2" xfId="1020"/>
    <cellStyle name="40% - 强调文字颜色 6 13 2 2" xfId="1903"/>
    <cellStyle name="40% - 强调文字颜色 6 13 3" xfId="1902"/>
    <cellStyle name="40% - 强调文字颜色 6 14" xfId="535"/>
    <cellStyle name="40% - 强调文字颜色 6 14 2" xfId="1027"/>
    <cellStyle name="40% - 强调文字颜色 6 14 2 2" xfId="1905"/>
    <cellStyle name="40% - 强调文字颜色 6 14 3" xfId="1904"/>
    <cellStyle name="40% - 强调文字颜色 6 15" xfId="557"/>
    <cellStyle name="40% - 强调文字颜色 6 15 2" xfId="1048"/>
    <cellStyle name="40% - 强调文字颜色 6 15 2 2" xfId="1907"/>
    <cellStyle name="40% - 强调文字颜色 6 15 3" xfId="1906"/>
    <cellStyle name="40% - 强调文字颜色 6 16" xfId="564"/>
    <cellStyle name="40% - 强调文字颜色 6 16 2" xfId="1055"/>
    <cellStyle name="40% - 强调文字颜色 6 16 2 2" xfId="1909"/>
    <cellStyle name="40% - 强调文字颜色 6 16 3" xfId="1908"/>
    <cellStyle name="40% - 强调文字颜色 6 17" xfId="583"/>
    <cellStyle name="40% - 强调文字颜色 6 17 2" xfId="1910"/>
    <cellStyle name="40% - 强调文字颜色 6 18" xfId="1096"/>
    <cellStyle name="40% - 强调文字颜色 6 18 2" xfId="1911"/>
    <cellStyle name="40% - 强调文字颜色 6 2" xfId="74"/>
    <cellStyle name="40% - 强调文字颜色 6 2 2" xfId="155"/>
    <cellStyle name="40% - 强调文字颜色 6 2 2 2" xfId="668"/>
    <cellStyle name="40% - 强调文字颜色 6 2 2 2 2" xfId="1914"/>
    <cellStyle name="40% - 强调文字颜色 6 2 2 3" xfId="1913"/>
    <cellStyle name="40% - 强调文字颜色 6 2 3" xfId="220"/>
    <cellStyle name="40% - 强调文字颜色 6 2 3 2" xfId="733"/>
    <cellStyle name="40% - 强调文字颜色 6 2 3 2 2" xfId="1916"/>
    <cellStyle name="40% - 强调文字颜色 6 2 3 3" xfId="1915"/>
    <cellStyle name="40% - 强调文字颜色 6 2 4" xfId="293"/>
    <cellStyle name="40% - 强调文字颜色 6 2 4 2" xfId="800"/>
    <cellStyle name="40% - 强调文字颜色 6 2 4 2 2" xfId="1918"/>
    <cellStyle name="40% - 强调文字颜色 6 2 4 3" xfId="1917"/>
    <cellStyle name="40% - 强调文字颜色 6 2 5" xfId="373"/>
    <cellStyle name="40% - 强调文字颜色 6 2 5 2" xfId="867"/>
    <cellStyle name="40% - 强调文字颜色 6 2 5 2 2" xfId="1920"/>
    <cellStyle name="40% - 强调文字颜色 6 2 5 3" xfId="1919"/>
    <cellStyle name="40% - 强调文字颜色 6 2 6" xfId="440"/>
    <cellStyle name="40% - 强调文字颜色 6 2 6 2" xfId="934"/>
    <cellStyle name="40% - 强调文字颜色 6 2 6 2 2" xfId="1922"/>
    <cellStyle name="40% - 强调文字颜色 6 2 6 3" xfId="1921"/>
    <cellStyle name="40% - 强调文字颜色 6 2 7" xfId="599"/>
    <cellStyle name="40% - 强调文字颜色 6 2 7 2" xfId="1923"/>
    <cellStyle name="40% - 强调文字颜色 6 2 8" xfId="1912"/>
    <cellStyle name="40% - 强调文字颜色 6 3" xfId="87"/>
    <cellStyle name="40% - 强调文字颜色 6 3 2" xfId="168"/>
    <cellStyle name="40% - 强调文字颜色 6 3 2 2" xfId="681"/>
    <cellStyle name="40% - 强调文字颜色 6 3 2 2 2" xfId="1926"/>
    <cellStyle name="40% - 强调文字颜色 6 3 2 3" xfId="1925"/>
    <cellStyle name="40% - 强调文字颜色 6 3 3" xfId="233"/>
    <cellStyle name="40% - 强调文字颜色 6 3 3 2" xfId="746"/>
    <cellStyle name="40% - 强调文字颜色 6 3 3 2 2" xfId="1928"/>
    <cellStyle name="40% - 强调文字颜色 6 3 3 3" xfId="1927"/>
    <cellStyle name="40% - 强调文字颜色 6 3 4" xfId="306"/>
    <cellStyle name="40% - 强调文字颜色 6 3 4 2" xfId="813"/>
    <cellStyle name="40% - 强调文字颜色 6 3 4 2 2" xfId="1930"/>
    <cellStyle name="40% - 强调文字颜色 6 3 4 3" xfId="1929"/>
    <cellStyle name="40% - 强调文字颜色 6 3 5" xfId="386"/>
    <cellStyle name="40% - 强调文字颜色 6 3 5 2" xfId="880"/>
    <cellStyle name="40% - 强调文字颜色 6 3 5 2 2" xfId="1932"/>
    <cellStyle name="40% - 强调文字颜色 6 3 5 3" xfId="1931"/>
    <cellStyle name="40% - 强调文字颜色 6 3 6" xfId="453"/>
    <cellStyle name="40% - 强调文字颜色 6 3 6 2" xfId="947"/>
    <cellStyle name="40% - 强调文字颜色 6 3 6 2 2" xfId="1934"/>
    <cellStyle name="40% - 强调文字颜色 6 3 6 3" xfId="1933"/>
    <cellStyle name="40% - 强调文字颜色 6 3 7" xfId="612"/>
    <cellStyle name="40% - 强调文字颜色 6 3 7 2" xfId="1935"/>
    <cellStyle name="40% - 强调文字颜色 6 3 8" xfId="1924"/>
    <cellStyle name="40% - 强调文字颜色 6 4" xfId="100"/>
    <cellStyle name="40% - 强调文字颜色 6 4 2" xfId="181"/>
    <cellStyle name="40% - 强调文字颜色 6 4 2 2" xfId="694"/>
    <cellStyle name="40% - 强调文字颜色 6 4 2 2 2" xfId="1938"/>
    <cellStyle name="40% - 强调文字颜色 6 4 2 3" xfId="1937"/>
    <cellStyle name="40% - 强调文字颜色 6 4 3" xfId="246"/>
    <cellStyle name="40% - 强调文字颜色 6 4 3 2" xfId="759"/>
    <cellStyle name="40% - 强调文字颜色 6 4 3 2 2" xfId="1940"/>
    <cellStyle name="40% - 强调文字颜色 6 4 3 3" xfId="1939"/>
    <cellStyle name="40% - 强调文字颜色 6 4 4" xfId="319"/>
    <cellStyle name="40% - 强调文字颜色 6 4 4 2" xfId="826"/>
    <cellStyle name="40% - 强调文字颜色 6 4 4 2 2" xfId="1942"/>
    <cellStyle name="40% - 强调文字颜色 6 4 4 3" xfId="1941"/>
    <cellStyle name="40% - 强调文字颜色 6 4 5" xfId="399"/>
    <cellStyle name="40% - 强调文字颜色 6 4 5 2" xfId="893"/>
    <cellStyle name="40% - 强调文字颜色 6 4 5 2 2" xfId="1944"/>
    <cellStyle name="40% - 强调文字颜色 6 4 5 3" xfId="1943"/>
    <cellStyle name="40% - 强调文字颜色 6 4 6" xfId="466"/>
    <cellStyle name="40% - 强调文字颜色 6 4 6 2" xfId="960"/>
    <cellStyle name="40% - 强调文字颜色 6 4 6 2 2" xfId="1946"/>
    <cellStyle name="40% - 强调文字颜色 6 4 6 3" xfId="1945"/>
    <cellStyle name="40% - 强调文字颜色 6 4 7" xfId="625"/>
    <cellStyle name="40% - 强调文字颜色 6 4 7 2" xfId="1947"/>
    <cellStyle name="40% - 强调文字颜色 6 4 8" xfId="1936"/>
    <cellStyle name="40% - 强调文字颜色 6 5" xfId="113"/>
    <cellStyle name="40% - 强调文字颜色 6 5 2" xfId="194"/>
    <cellStyle name="40% - 强调文字颜色 6 5 2 2" xfId="707"/>
    <cellStyle name="40% - 强调文字颜色 6 5 2 2 2" xfId="1950"/>
    <cellStyle name="40% - 强调文字颜色 6 5 2 3" xfId="1949"/>
    <cellStyle name="40% - 强调文字颜色 6 5 3" xfId="259"/>
    <cellStyle name="40% - 强调文字颜色 6 5 3 2" xfId="772"/>
    <cellStyle name="40% - 强调文字颜色 6 5 3 2 2" xfId="1952"/>
    <cellStyle name="40% - 强调文字颜色 6 5 3 3" xfId="1951"/>
    <cellStyle name="40% - 强调文字颜色 6 5 4" xfId="332"/>
    <cellStyle name="40% - 强调文字颜色 6 5 4 2" xfId="839"/>
    <cellStyle name="40% - 强调文字颜色 6 5 4 2 2" xfId="1954"/>
    <cellStyle name="40% - 强调文字颜色 6 5 4 3" xfId="1953"/>
    <cellStyle name="40% - 强调文字颜色 6 5 5" xfId="412"/>
    <cellStyle name="40% - 强调文字颜色 6 5 5 2" xfId="906"/>
    <cellStyle name="40% - 强调文字颜色 6 5 5 2 2" xfId="1956"/>
    <cellStyle name="40% - 强调文字颜色 6 5 5 3" xfId="1955"/>
    <cellStyle name="40% - 强调文字颜色 6 5 6" xfId="479"/>
    <cellStyle name="40% - 强调文字颜色 6 5 6 2" xfId="973"/>
    <cellStyle name="40% - 强调文字颜色 6 5 6 2 2" xfId="1958"/>
    <cellStyle name="40% - 强调文字颜色 6 5 6 3" xfId="1957"/>
    <cellStyle name="40% - 强调文字颜色 6 5 7" xfId="638"/>
    <cellStyle name="40% - 强调文字颜色 6 5 7 2" xfId="1959"/>
    <cellStyle name="40% - 强调文字颜色 6 5 8" xfId="1948"/>
    <cellStyle name="40% - 强调文字颜色 6 6" xfId="139"/>
    <cellStyle name="40% - 强调文字颜色 6 6 2" xfId="652"/>
    <cellStyle name="40% - 强调文字颜色 6 6 2 2" xfId="1961"/>
    <cellStyle name="40% - 强调文字颜色 6 6 3" xfId="1960"/>
    <cellStyle name="40% - 强调文字颜色 6 7" xfId="204"/>
    <cellStyle name="40% - 强调文字颜色 6 7 2" xfId="717"/>
    <cellStyle name="40% - 强调文字颜色 6 7 2 2" xfId="1963"/>
    <cellStyle name="40% - 强调文字颜色 6 7 3" xfId="1962"/>
    <cellStyle name="40% - 强调文字颜色 6 8" xfId="277"/>
    <cellStyle name="40% - 强调文字颜色 6 8 2" xfId="784"/>
    <cellStyle name="40% - 强调文字颜色 6 8 2 2" xfId="1965"/>
    <cellStyle name="40% - 强调文字颜色 6 8 3" xfId="1964"/>
    <cellStyle name="40% - 强调文字颜色 6 9" xfId="357"/>
    <cellStyle name="40% - 强调文字颜色 6 9 2" xfId="851"/>
    <cellStyle name="40% - 强调文字颜色 6 9 2 2" xfId="1967"/>
    <cellStyle name="40% - 强调文字颜色 6 9 3" xfId="1966"/>
    <cellStyle name="40% - 着色 1" xfId="24" builtinId="31" customBuiltin="1"/>
    <cellStyle name="40% - 着色 1 2" xfId="2162"/>
    <cellStyle name="40% - 着色 2" xfId="28" builtinId="35" customBuiltin="1"/>
    <cellStyle name="40% - 着色 2 2" xfId="2166"/>
    <cellStyle name="40% - 着色 3" xfId="32" builtinId="39" customBuiltin="1"/>
    <cellStyle name="40% - 着色 3 2" xfId="2170"/>
    <cellStyle name="40% - 着色 4" xfId="36" builtinId="43" customBuiltin="1"/>
    <cellStyle name="40% - 着色 4 2" xfId="2174"/>
    <cellStyle name="40% - 着色 5" xfId="40" builtinId="47" customBuiltin="1"/>
    <cellStyle name="40% - 着色 5 2" xfId="2178"/>
    <cellStyle name="40% - 着色 6" xfId="44" builtinId="51" customBuiltin="1"/>
    <cellStyle name="40% - 着色 6 2" xfId="2182"/>
    <cellStyle name="60% - 强调文字颜色 1 2" xfId="1077"/>
    <cellStyle name="60% - 强调文字颜色 1 2 2" xfId="1968"/>
    <cellStyle name="60% - 强调文字颜色 2 2" xfId="1081"/>
    <cellStyle name="60% - 强调文字颜色 2 2 2" xfId="1969"/>
    <cellStyle name="60% - 强调文字颜色 3 2" xfId="1085"/>
    <cellStyle name="60% - 强调文字颜色 3 2 2" xfId="1970"/>
    <cellStyle name="60% - 强调文字颜色 4 2" xfId="1089"/>
    <cellStyle name="60% - 强调文字颜色 4 2 2" xfId="1971"/>
    <cellStyle name="60% - 强调文字颜色 5 2" xfId="1093"/>
    <cellStyle name="60% - 强调文字颜色 5 2 2" xfId="1972"/>
    <cellStyle name="60% - 强调文字颜色 6 2" xfId="1097"/>
    <cellStyle name="60% - 强调文字颜色 6 2 2" xfId="1973"/>
    <cellStyle name="60% - 着色 1" xfId="25" builtinId="32" customBuiltin="1"/>
    <cellStyle name="60% - 着色 1 2" xfId="2163"/>
    <cellStyle name="60% - 着色 2" xfId="29" builtinId="36" customBuiltin="1"/>
    <cellStyle name="60% - 着色 2 2" xfId="2167"/>
    <cellStyle name="60% - 着色 3" xfId="33" builtinId="40" customBuiltin="1"/>
    <cellStyle name="60% - 着色 3 2" xfId="2171"/>
    <cellStyle name="60% - 着色 4" xfId="37" builtinId="44" customBuiltin="1"/>
    <cellStyle name="60% - 着色 4 2" xfId="2175"/>
    <cellStyle name="60% - 着色 5" xfId="41" builtinId="48" customBuiltin="1"/>
    <cellStyle name="60% - 着色 5 2" xfId="2179"/>
    <cellStyle name="60% - 着色 6" xfId="45" builtinId="52" customBuiltin="1"/>
    <cellStyle name="60% - 着色 6 2" xfId="2183"/>
    <cellStyle name="百分比" xfId="1098" builtinId="5"/>
    <cellStyle name="百分比 2" xfId="481"/>
    <cellStyle name="百分比 2 2" xfId="1974"/>
    <cellStyle name="百分比 3" xfId="1057"/>
    <cellStyle name="百分比 3 2" xfId="1975"/>
    <cellStyle name="百分比 4" xfId="1102"/>
    <cellStyle name="标题" xfId="6" builtinId="15" customBuiltin="1"/>
    <cellStyle name="标题 1" xfId="7" builtinId="16" customBuiltin="1"/>
    <cellStyle name="标题 1 2" xfId="1058"/>
    <cellStyle name="标题 1 2 2" xfId="1976"/>
    <cellStyle name="标题 2" xfId="8" builtinId="17" customBuiltin="1"/>
    <cellStyle name="标题 2 2" xfId="1059"/>
    <cellStyle name="标题 2 2 2" xfId="1977"/>
    <cellStyle name="标题 3" xfId="9" builtinId="18" customBuiltin="1"/>
    <cellStyle name="标题 3 2" xfId="1060"/>
    <cellStyle name="标题 3 2 2" xfId="1978"/>
    <cellStyle name="标题 4" xfId="10" builtinId="19" customBuiltin="1"/>
    <cellStyle name="标题 4 2" xfId="1061"/>
    <cellStyle name="标题 4 2 2" xfId="1979"/>
    <cellStyle name="标题 5" xfId="2157"/>
    <cellStyle name="差" xfId="12" builtinId="27" customBuiltin="1"/>
    <cellStyle name="差 2" xfId="1063"/>
    <cellStyle name="差 2 2" xfId="1980"/>
    <cellStyle name="差_2009" xfId="47"/>
    <cellStyle name="差_2009 2" xfId="1981"/>
    <cellStyle name="常规" xfId="0" builtinId="0"/>
    <cellStyle name="常规 10" xfId="482"/>
    <cellStyle name="常规 10 2" xfId="974"/>
    <cellStyle name="常规 10 2 2" xfId="1983"/>
    <cellStyle name="常规 10 3" xfId="1982"/>
    <cellStyle name="常规 11" xfId="536"/>
    <cellStyle name="常规 11 2" xfId="1984"/>
    <cellStyle name="常规 12" xfId="537"/>
    <cellStyle name="常规 12 2" xfId="1028"/>
    <cellStyle name="常规 12 2 2" xfId="1986"/>
    <cellStyle name="常规 12 3" xfId="1985"/>
    <cellStyle name="常规 13" xfId="489"/>
    <cellStyle name="常规 13 2" xfId="981"/>
    <cellStyle name="常规 13 2 2" xfId="1988"/>
    <cellStyle name="常规 13 3" xfId="1987"/>
    <cellStyle name="常规 14" xfId="541"/>
    <cellStyle name="常规 14 2" xfId="1032"/>
    <cellStyle name="常规 14 2 2" xfId="1990"/>
    <cellStyle name="常规 14 3" xfId="1989"/>
    <cellStyle name="常规 15" xfId="566"/>
    <cellStyle name="常规 15 2" xfId="1991"/>
    <cellStyle name="常规 16" xfId="1056"/>
    <cellStyle name="常规 16 2" xfId="1992"/>
    <cellStyle name="常规 17" xfId="1099"/>
    <cellStyle name="常规 18" xfId="1100"/>
    <cellStyle name="常规 19" xfId="1101"/>
    <cellStyle name="常规 2" xfId="1"/>
    <cellStyle name="常规 2 10" xfId="567"/>
    <cellStyle name="常规 2 10 2" xfId="1994"/>
    <cellStyle name="常规 2 11" xfId="1993"/>
    <cellStyle name="常规 2 2" xfId="2"/>
    <cellStyle name="常规 2 2 2" xfId="49"/>
    <cellStyle name="常规 2 2 2 2" xfId="1996"/>
    <cellStyle name="常规 2 2 3" xfId="115"/>
    <cellStyle name="常规 2 2 3 2" xfId="1997"/>
    <cellStyle name="常规 2 2 4" xfId="134"/>
    <cellStyle name="常规 2 2 4 2" xfId="1998"/>
    <cellStyle name="常规 2 2 5" xfId="261"/>
    <cellStyle name="常规 2 2 5 2" xfId="1999"/>
    <cellStyle name="常规 2 2 6" xfId="335"/>
    <cellStyle name="常规 2 2 6 2" xfId="2000"/>
    <cellStyle name="常规 2 2 7" xfId="339"/>
    <cellStyle name="常规 2 2 7 2" xfId="2001"/>
    <cellStyle name="常规 2 2 8" xfId="568"/>
    <cellStyle name="常规 2 2 8 2" xfId="2002"/>
    <cellStyle name="常规 2 2 9" xfId="1995"/>
    <cellStyle name="常规 2 3" xfId="48"/>
    <cellStyle name="常规 2 3 2" xfId="50"/>
    <cellStyle name="常规 2 3 2 2" xfId="2004"/>
    <cellStyle name="常规 2 3 3" xfId="116"/>
    <cellStyle name="常规 2 3 3 2" xfId="2005"/>
    <cellStyle name="常规 2 3 4" xfId="131"/>
    <cellStyle name="常规 2 3 4 2" xfId="2006"/>
    <cellStyle name="常规 2 3 5" xfId="262"/>
    <cellStyle name="常规 2 3 5 2" xfId="2007"/>
    <cellStyle name="常规 2 3 6" xfId="336"/>
    <cellStyle name="常规 2 3 6 2" xfId="2008"/>
    <cellStyle name="常规 2 3 7" xfId="338"/>
    <cellStyle name="常规 2 3 7 2" xfId="2009"/>
    <cellStyle name="常规 2 3 8" xfId="2003"/>
    <cellStyle name="常规 2 4" xfId="114"/>
    <cellStyle name="常规 2 4 2" xfId="2010"/>
    <cellStyle name="常规 2 5" xfId="137"/>
    <cellStyle name="常规 2 5 2" xfId="2011"/>
    <cellStyle name="常规 2 6" xfId="260"/>
    <cellStyle name="常规 2 6 2" xfId="2012"/>
    <cellStyle name="常规 2 7" xfId="334"/>
    <cellStyle name="常规 2 7 2" xfId="2013"/>
    <cellStyle name="常规 2 8" xfId="340"/>
    <cellStyle name="常规 2 8 2" xfId="2014"/>
    <cellStyle name="常规 2 9" xfId="565"/>
    <cellStyle name="常规 2 9 2" xfId="2015"/>
    <cellStyle name="常规 2_2009" xfId="51"/>
    <cellStyle name="常规 20" xfId="2156"/>
    <cellStyle name="常规 21" xfId="2158"/>
    <cellStyle name="常规 3" xfId="3"/>
    <cellStyle name="常规 3 10" xfId="2016"/>
    <cellStyle name="常规 3 2" xfId="52"/>
    <cellStyle name="常规 3 2 2" xfId="2017"/>
    <cellStyle name="常规 3 3" xfId="53"/>
    <cellStyle name="常规 3 3 2" xfId="2018"/>
    <cellStyle name="常规 3 4" xfId="117"/>
    <cellStyle name="常规 3 4 2" xfId="2019"/>
    <cellStyle name="常规 3 5" xfId="124"/>
    <cellStyle name="常规 3 5 2" xfId="2020"/>
    <cellStyle name="常规 3 6" xfId="263"/>
    <cellStyle name="常规 3 6 2" xfId="2021"/>
    <cellStyle name="常规 3 7" xfId="337"/>
    <cellStyle name="常规 3 7 2" xfId="2022"/>
    <cellStyle name="常规 3 8" xfId="333"/>
    <cellStyle name="常规 3 8 2" xfId="2023"/>
    <cellStyle name="常规 3 9" xfId="569"/>
    <cellStyle name="常规 3 9 2" xfId="2024"/>
    <cellStyle name="常规 3_2009" xfId="54"/>
    <cellStyle name="常规 4" xfId="4"/>
    <cellStyle name="常规 4 2" xfId="55"/>
    <cellStyle name="常规 4 2 2" xfId="1103"/>
    <cellStyle name="常规 4 3" xfId="118"/>
    <cellStyle name="常规 4 3 2" xfId="2025"/>
    <cellStyle name="常规 4 4" xfId="121"/>
    <cellStyle name="常规 4 4 2" xfId="2026"/>
    <cellStyle name="常规 4 5" xfId="264"/>
    <cellStyle name="常规 4 5 2" xfId="2027"/>
    <cellStyle name="常规 4 6" xfId="341"/>
    <cellStyle name="常规 4 6 2" xfId="2028"/>
    <cellStyle name="常规 4 7" xfId="345"/>
    <cellStyle name="常规 4 7 2" xfId="2029"/>
    <cellStyle name="常规 4 8" xfId="570"/>
    <cellStyle name="常规 4 8 2" xfId="2030"/>
    <cellStyle name="常规 5" xfId="5"/>
    <cellStyle name="常规 5 2" xfId="56"/>
    <cellStyle name="常规 5 2 2" xfId="2032"/>
    <cellStyle name="常规 5 3" xfId="119"/>
    <cellStyle name="常规 5 3 2" xfId="2033"/>
    <cellStyle name="常规 5 4" xfId="120"/>
    <cellStyle name="常规 5 4 2" xfId="2034"/>
    <cellStyle name="常规 5 5" xfId="265"/>
    <cellStyle name="常规 5 5 2" xfId="2035"/>
    <cellStyle name="常规 5 6" xfId="342"/>
    <cellStyle name="常规 5 6 2" xfId="2036"/>
    <cellStyle name="常规 5 7" xfId="344"/>
    <cellStyle name="常规 5 7 2" xfId="2037"/>
    <cellStyle name="常规 5 8" xfId="571"/>
    <cellStyle name="常规 5 8 2" xfId="2038"/>
    <cellStyle name="常规 5 9" xfId="2031"/>
    <cellStyle name="常规 5_2009" xfId="57"/>
    <cellStyle name="常规 6" xfId="46"/>
    <cellStyle name="常规 6 2" xfId="2039"/>
    <cellStyle name="常规 7" xfId="60"/>
    <cellStyle name="常规 7 2" xfId="141"/>
    <cellStyle name="常规 7 2 2" xfId="654"/>
    <cellStyle name="常规 7 2 2 2" xfId="2042"/>
    <cellStyle name="常规 7 2 3" xfId="2041"/>
    <cellStyle name="常规 7 3" xfId="206"/>
    <cellStyle name="常规 7 3 2" xfId="719"/>
    <cellStyle name="常规 7 3 2 2" xfId="2044"/>
    <cellStyle name="常规 7 3 3" xfId="2043"/>
    <cellStyle name="常规 7 4" xfId="279"/>
    <cellStyle name="常规 7 4 2" xfId="786"/>
    <cellStyle name="常规 7 4 2 2" xfId="2046"/>
    <cellStyle name="常规 7 4 3" xfId="2045"/>
    <cellStyle name="常规 7 5" xfId="359"/>
    <cellStyle name="常规 7 5 2" xfId="853"/>
    <cellStyle name="常规 7 5 2 2" xfId="2048"/>
    <cellStyle name="常规 7 5 3" xfId="2047"/>
    <cellStyle name="常规 7 6" xfId="426"/>
    <cellStyle name="常规 7 6 2" xfId="920"/>
    <cellStyle name="常规 7 6 2 2" xfId="2050"/>
    <cellStyle name="常规 7 6 3" xfId="2049"/>
    <cellStyle name="常规 7 7" xfId="585"/>
    <cellStyle name="常规 7 7 2" xfId="2051"/>
    <cellStyle name="常规 7 8" xfId="2040"/>
    <cellStyle name="常规 8" xfId="480"/>
    <cellStyle name="常规 8 2" xfId="2052"/>
    <cellStyle name="常规 9" xfId="343"/>
    <cellStyle name="常规 9 2" xfId="2053"/>
    <cellStyle name="好" xfId="11" builtinId="26" customBuiltin="1"/>
    <cellStyle name="好 2" xfId="1062"/>
    <cellStyle name="好 2 2" xfId="2054"/>
    <cellStyle name="好_2009" xfId="58"/>
    <cellStyle name="好_2009 2" xfId="2055"/>
    <cellStyle name="汇总" xfId="21" builtinId="25" customBuiltin="1"/>
    <cellStyle name="汇总 2" xfId="1073"/>
    <cellStyle name="汇总 2 2" xfId="2056"/>
    <cellStyle name="计算" xfId="16" builtinId="22" customBuiltin="1"/>
    <cellStyle name="计算 2" xfId="1067"/>
    <cellStyle name="计算 2 2" xfId="2057"/>
    <cellStyle name="检查单元格" xfId="18" builtinId="23" customBuiltin="1"/>
    <cellStyle name="检查单元格 2" xfId="1069"/>
    <cellStyle name="检查单元格 2 2" xfId="2058"/>
    <cellStyle name="解释性文本" xfId="20" builtinId="53" customBuiltin="1"/>
    <cellStyle name="解释性文本 2" xfId="1072"/>
    <cellStyle name="解释性文本 2 2" xfId="2059"/>
    <cellStyle name="警告文本" xfId="19" builtinId="11" customBuiltin="1"/>
    <cellStyle name="警告文本 2" xfId="1070"/>
    <cellStyle name="警告文本 2 2" xfId="2060"/>
    <cellStyle name="链接单元格" xfId="17" builtinId="24" customBuiltin="1"/>
    <cellStyle name="链接单元格 2" xfId="1068"/>
    <cellStyle name="链接单元格 2 2" xfId="2061"/>
    <cellStyle name="强调文字颜色 1 2" xfId="1074"/>
    <cellStyle name="强调文字颜色 1 2 2" xfId="2062"/>
    <cellStyle name="强调文字颜色 2 2" xfId="1078"/>
    <cellStyle name="强调文字颜色 2 2 2" xfId="2063"/>
    <cellStyle name="强调文字颜色 3 2" xfId="1082"/>
    <cellStyle name="强调文字颜色 3 2 2" xfId="2064"/>
    <cellStyle name="强调文字颜色 4 2" xfId="1086"/>
    <cellStyle name="强调文字颜色 4 2 2" xfId="2065"/>
    <cellStyle name="强调文字颜色 5 2" xfId="1090"/>
    <cellStyle name="强调文字颜色 5 2 2" xfId="2066"/>
    <cellStyle name="强调文字颜色 6 2" xfId="1094"/>
    <cellStyle name="强调文字颜色 6 2 2" xfId="2067"/>
    <cellStyle name="适中" xfId="13" builtinId="28" customBuiltin="1"/>
    <cellStyle name="适中 2" xfId="1064"/>
    <cellStyle name="适中 2 2" xfId="2068"/>
    <cellStyle name="输出" xfId="15" builtinId="21" customBuiltin="1"/>
    <cellStyle name="输出 2" xfId="1066"/>
    <cellStyle name="输出 2 2" xfId="2069"/>
    <cellStyle name="输入" xfId="14" builtinId="20" customBuiltin="1"/>
    <cellStyle name="输入 2" xfId="1065"/>
    <cellStyle name="输入 2 2" xfId="2070"/>
    <cellStyle name="着色 1" xfId="22" builtinId="29" customBuiltin="1"/>
    <cellStyle name="着色 1 2" xfId="2160"/>
    <cellStyle name="着色 2" xfId="26" builtinId="33" customBuiltin="1"/>
    <cellStyle name="着色 2 2" xfId="2164"/>
    <cellStyle name="着色 3" xfId="30" builtinId="37" customBuiltin="1"/>
    <cellStyle name="着色 3 2" xfId="2168"/>
    <cellStyle name="着色 4" xfId="34" builtinId="41" customBuiltin="1"/>
    <cellStyle name="着色 4 2" xfId="2172"/>
    <cellStyle name="着色 5" xfId="38" builtinId="45" customBuiltin="1"/>
    <cellStyle name="着色 5 2" xfId="2176"/>
    <cellStyle name="着色 6" xfId="42" builtinId="49" customBuiltin="1"/>
    <cellStyle name="着色 6 2" xfId="2180"/>
    <cellStyle name="注释 10" xfId="498"/>
    <cellStyle name="注释 10 2" xfId="990"/>
    <cellStyle name="注释 10 2 2" xfId="2072"/>
    <cellStyle name="注释 10 3" xfId="2071"/>
    <cellStyle name="注释 11" xfId="497"/>
    <cellStyle name="注释 11 2" xfId="989"/>
    <cellStyle name="注释 11 2 2" xfId="2074"/>
    <cellStyle name="注释 11 3" xfId="2073"/>
    <cellStyle name="注释 12" xfId="542"/>
    <cellStyle name="注释 12 2" xfId="1033"/>
    <cellStyle name="注释 12 2 2" xfId="2076"/>
    <cellStyle name="注释 12 3" xfId="2075"/>
    <cellStyle name="注释 13" xfId="540"/>
    <cellStyle name="注释 13 2" xfId="1031"/>
    <cellStyle name="注释 13 2 2" xfId="2078"/>
    <cellStyle name="注释 13 3" xfId="2077"/>
    <cellStyle name="注释 14" xfId="1071"/>
    <cellStyle name="注释 14 2" xfId="2079"/>
    <cellStyle name="注释 15" xfId="2159"/>
    <cellStyle name="注释 2" xfId="61"/>
    <cellStyle name="注释 2 2" xfId="142"/>
    <cellStyle name="注释 2 2 2" xfId="655"/>
    <cellStyle name="注释 2 2 2 2" xfId="2082"/>
    <cellStyle name="注释 2 2 3" xfId="2081"/>
    <cellStyle name="注释 2 3" xfId="207"/>
    <cellStyle name="注释 2 3 2" xfId="720"/>
    <cellStyle name="注释 2 3 2 2" xfId="2084"/>
    <cellStyle name="注释 2 3 3" xfId="2083"/>
    <cellStyle name="注释 2 4" xfId="280"/>
    <cellStyle name="注释 2 4 2" xfId="787"/>
    <cellStyle name="注释 2 4 2 2" xfId="2086"/>
    <cellStyle name="注释 2 4 3" xfId="2085"/>
    <cellStyle name="注释 2 5" xfId="360"/>
    <cellStyle name="注释 2 5 2" xfId="854"/>
    <cellStyle name="注释 2 5 2 2" xfId="2088"/>
    <cellStyle name="注释 2 5 3" xfId="2087"/>
    <cellStyle name="注释 2 6" xfId="427"/>
    <cellStyle name="注释 2 6 2" xfId="921"/>
    <cellStyle name="注释 2 6 2 2" xfId="2090"/>
    <cellStyle name="注释 2 6 3" xfId="2089"/>
    <cellStyle name="注释 2 7" xfId="586"/>
    <cellStyle name="注释 2 7 2" xfId="2091"/>
    <cellStyle name="注释 2 8" xfId="2080"/>
    <cellStyle name="注释 3" xfId="59"/>
    <cellStyle name="注释 3 2" xfId="140"/>
    <cellStyle name="注释 3 2 2" xfId="653"/>
    <cellStyle name="注释 3 2 2 2" xfId="2094"/>
    <cellStyle name="注释 3 2 3" xfId="2093"/>
    <cellStyle name="注释 3 3" xfId="205"/>
    <cellStyle name="注释 3 3 2" xfId="718"/>
    <cellStyle name="注释 3 3 2 2" xfId="2096"/>
    <cellStyle name="注释 3 3 3" xfId="2095"/>
    <cellStyle name="注释 3 4" xfId="278"/>
    <cellStyle name="注释 3 4 2" xfId="785"/>
    <cellStyle name="注释 3 4 2 2" xfId="2098"/>
    <cellStyle name="注释 3 4 3" xfId="2097"/>
    <cellStyle name="注释 3 5" xfId="358"/>
    <cellStyle name="注释 3 5 2" xfId="852"/>
    <cellStyle name="注释 3 5 2 2" xfId="2100"/>
    <cellStyle name="注释 3 5 3" xfId="2099"/>
    <cellStyle name="注释 3 6" xfId="425"/>
    <cellStyle name="注释 3 6 2" xfId="919"/>
    <cellStyle name="注释 3 6 2 2" xfId="2102"/>
    <cellStyle name="注释 3 6 3" xfId="2101"/>
    <cellStyle name="注释 3 7" xfId="584"/>
    <cellStyle name="注释 3 7 2" xfId="2103"/>
    <cellStyle name="注释 3 8" xfId="2092"/>
    <cellStyle name="注释 4" xfId="62"/>
    <cellStyle name="注释 4 2" xfId="143"/>
    <cellStyle name="注释 4 2 2" xfId="656"/>
    <cellStyle name="注释 4 2 2 2" xfId="2106"/>
    <cellStyle name="注释 4 2 3" xfId="2105"/>
    <cellStyle name="注释 4 3" xfId="208"/>
    <cellStyle name="注释 4 3 2" xfId="721"/>
    <cellStyle name="注释 4 3 2 2" xfId="2108"/>
    <cellStyle name="注释 4 3 3" xfId="2107"/>
    <cellStyle name="注释 4 4" xfId="281"/>
    <cellStyle name="注释 4 4 2" xfId="788"/>
    <cellStyle name="注释 4 4 2 2" xfId="2110"/>
    <cellStyle name="注释 4 4 3" xfId="2109"/>
    <cellStyle name="注释 4 5" xfId="361"/>
    <cellStyle name="注释 4 5 2" xfId="855"/>
    <cellStyle name="注释 4 5 2 2" xfId="2112"/>
    <cellStyle name="注释 4 5 3" xfId="2111"/>
    <cellStyle name="注释 4 6" xfId="428"/>
    <cellStyle name="注释 4 6 2" xfId="922"/>
    <cellStyle name="注释 4 6 2 2" xfId="2114"/>
    <cellStyle name="注释 4 6 3" xfId="2113"/>
    <cellStyle name="注释 4 7" xfId="587"/>
    <cellStyle name="注释 4 7 2" xfId="2115"/>
    <cellStyle name="注释 4 8" xfId="2104"/>
    <cellStyle name="注释 5" xfId="75"/>
    <cellStyle name="注释 5 2" xfId="156"/>
    <cellStyle name="注释 5 2 2" xfId="669"/>
    <cellStyle name="注释 5 2 2 2" xfId="2118"/>
    <cellStyle name="注释 5 2 3" xfId="2117"/>
    <cellStyle name="注释 5 3" xfId="221"/>
    <cellStyle name="注释 5 3 2" xfId="734"/>
    <cellStyle name="注释 5 3 2 2" xfId="2120"/>
    <cellStyle name="注释 5 3 3" xfId="2119"/>
    <cellStyle name="注释 5 4" xfId="294"/>
    <cellStyle name="注释 5 4 2" xfId="801"/>
    <cellStyle name="注释 5 4 2 2" xfId="2122"/>
    <cellStyle name="注释 5 4 3" xfId="2121"/>
    <cellStyle name="注释 5 5" xfId="374"/>
    <cellStyle name="注释 5 5 2" xfId="868"/>
    <cellStyle name="注释 5 5 2 2" xfId="2124"/>
    <cellStyle name="注释 5 5 3" xfId="2123"/>
    <cellStyle name="注释 5 6" xfId="441"/>
    <cellStyle name="注释 5 6 2" xfId="935"/>
    <cellStyle name="注释 5 6 2 2" xfId="2126"/>
    <cellStyle name="注释 5 6 3" xfId="2125"/>
    <cellStyle name="注释 5 7" xfId="600"/>
    <cellStyle name="注释 5 7 2" xfId="2127"/>
    <cellStyle name="注释 5 8" xfId="2116"/>
    <cellStyle name="注释 6" xfId="88"/>
    <cellStyle name="注释 6 2" xfId="169"/>
    <cellStyle name="注释 6 2 2" xfId="682"/>
    <cellStyle name="注释 6 2 2 2" xfId="2130"/>
    <cellStyle name="注释 6 2 3" xfId="2129"/>
    <cellStyle name="注释 6 3" xfId="234"/>
    <cellStyle name="注释 6 3 2" xfId="747"/>
    <cellStyle name="注释 6 3 2 2" xfId="2132"/>
    <cellStyle name="注释 6 3 3" xfId="2131"/>
    <cellStyle name="注释 6 4" xfId="307"/>
    <cellStyle name="注释 6 4 2" xfId="814"/>
    <cellStyle name="注释 6 4 2 2" xfId="2134"/>
    <cellStyle name="注释 6 4 3" xfId="2133"/>
    <cellStyle name="注释 6 5" xfId="387"/>
    <cellStyle name="注释 6 5 2" xfId="881"/>
    <cellStyle name="注释 6 5 2 2" xfId="2136"/>
    <cellStyle name="注释 6 5 3" xfId="2135"/>
    <cellStyle name="注释 6 6" xfId="454"/>
    <cellStyle name="注释 6 6 2" xfId="948"/>
    <cellStyle name="注释 6 6 2 2" xfId="2138"/>
    <cellStyle name="注释 6 6 3" xfId="2137"/>
    <cellStyle name="注释 6 7" xfId="613"/>
    <cellStyle name="注释 6 7 2" xfId="2139"/>
    <cellStyle name="注释 6 8" xfId="2128"/>
    <cellStyle name="注释 7" xfId="101"/>
    <cellStyle name="注释 7 2" xfId="182"/>
    <cellStyle name="注释 7 2 2" xfId="695"/>
    <cellStyle name="注释 7 2 2 2" xfId="2142"/>
    <cellStyle name="注释 7 2 3" xfId="2141"/>
    <cellStyle name="注释 7 3" xfId="247"/>
    <cellStyle name="注释 7 3 2" xfId="760"/>
    <cellStyle name="注释 7 3 2 2" xfId="2144"/>
    <cellStyle name="注释 7 3 3" xfId="2143"/>
    <cellStyle name="注释 7 4" xfId="320"/>
    <cellStyle name="注释 7 4 2" xfId="827"/>
    <cellStyle name="注释 7 4 2 2" xfId="2146"/>
    <cellStyle name="注释 7 4 3" xfId="2145"/>
    <cellStyle name="注释 7 5" xfId="400"/>
    <cellStyle name="注释 7 5 2" xfId="894"/>
    <cellStyle name="注释 7 5 2 2" xfId="2148"/>
    <cellStyle name="注释 7 5 3" xfId="2147"/>
    <cellStyle name="注释 7 6" xfId="467"/>
    <cellStyle name="注释 7 6 2" xfId="961"/>
    <cellStyle name="注释 7 6 2 2" xfId="2150"/>
    <cellStyle name="注释 7 6 3" xfId="2149"/>
    <cellStyle name="注释 7 7" xfId="626"/>
    <cellStyle name="注释 7 7 2" xfId="2151"/>
    <cellStyle name="注释 7 8" xfId="2140"/>
    <cellStyle name="注释 8" xfId="490"/>
    <cellStyle name="注释 8 2" xfId="982"/>
    <cellStyle name="注释 8 2 2" xfId="2153"/>
    <cellStyle name="注释 8 3" xfId="2152"/>
    <cellStyle name="注释 9" xfId="486"/>
    <cellStyle name="注释 9 2" xfId="978"/>
    <cellStyle name="注释 9 2 2" xfId="2155"/>
    <cellStyle name="注释 9 3" xfId="2154"/>
  </cellStyles>
  <dxfs count="0"/>
  <tableStyles count="0" defaultTableStyle="TableStyleMedium9" defaultPivotStyle="PivotStyleLight16"/>
  <colors>
    <mruColors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1</xdr:row>
          <xdr:rowOff>0</xdr:rowOff>
        </xdr:from>
        <xdr:to>
          <xdr:col>12</xdr:col>
          <xdr:colOff>171450</xdr:colOff>
          <xdr:row>3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2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更新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285750</xdr:colOff>
          <xdr:row>0</xdr:row>
          <xdr:rowOff>123825</xdr:rowOff>
        </xdr:from>
        <xdr:to>
          <xdr:col>9</xdr:col>
          <xdr:colOff>333375</xdr:colOff>
          <xdr:row>1</xdr:row>
          <xdr:rowOff>0</xdr:rowOff>
        </xdr:to>
        <xdr:sp macro="" textlink="">
          <xdr:nvSpPr>
            <xdr:cNvPr id="2050" name="Button 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2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更新净值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workbookViewId="0">
      <selection activeCell="A2" sqref="A2:E10"/>
    </sheetView>
  </sheetViews>
  <sheetFormatPr defaultRowHeight="13.5"/>
  <cols>
    <col min="1" max="1" width="10" customWidth="1"/>
    <col min="2" max="2" width="17.375" customWidth="1"/>
    <col min="3" max="3" width="11.125" style="110" customWidth="1"/>
    <col min="4" max="4" width="16.625" customWidth="1"/>
    <col min="5" max="5" width="18.625" style="59" customWidth="1"/>
    <col min="6" max="6" width="14.5" style="59" customWidth="1"/>
    <col min="7" max="7" width="18.625" style="126" customWidth="1"/>
    <col min="8" max="9" width="17.5" style="110" customWidth="1"/>
    <col min="10" max="10" width="16.375" customWidth="1"/>
    <col min="11" max="11" width="12.625" customWidth="1"/>
    <col min="12" max="12" width="12.625" style="24" customWidth="1"/>
    <col min="13" max="13" width="12.625" customWidth="1"/>
    <col min="14" max="14" width="14.625" style="118" customWidth="1"/>
    <col min="260" max="260" width="10" customWidth="1"/>
    <col min="261" max="261" width="17.375" customWidth="1"/>
    <col min="262" max="262" width="11.125" customWidth="1"/>
    <col min="263" max="263" width="16.625" customWidth="1"/>
    <col min="264" max="264" width="18.625" customWidth="1"/>
    <col min="265" max="265" width="14.5" customWidth="1"/>
    <col min="266" max="266" width="18.625" customWidth="1"/>
    <col min="267" max="267" width="17.5" customWidth="1"/>
    <col min="268" max="268" width="16.375" customWidth="1"/>
    <col min="269" max="269" width="12.625" customWidth="1"/>
    <col min="270" max="270" width="14.625" customWidth="1"/>
    <col min="516" max="516" width="10" customWidth="1"/>
    <col min="517" max="517" width="17.375" customWidth="1"/>
    <col min="518" max="518" width="11.125" customWidth="1"/>
    <col min="519" max="519" width="16.625" customWidth="1"/>
    <col min="520" max="520" width="18.625" customWidth="1"/>
    <col min="521" max="521" width="14.5" customWidth="1"/>
    <col min="522" max="522" width="18.625" customWidth="1"/>
    <col min="523" max="523" width="17.5" customWidth="1"/>
    <col min="524" max="524" width="16.375" customWidth="1"/>
    <col min="525" max="525" width="12.625" customWidth="1"/>
    <col min="526" max="526" width="14.625" customWidth="1"/>
    <col min="772" max="772" width="10" customWidth="1"/>
    <col min="773" max="773" width="17.375" customWidth="1"/>
    <col min="774" max="774" width="11.125" customWidth="1"/>
    <col min="775" max="775" width="16.625" customWidth="1"/>
    <col min="776" max="776" width="18.625" customWidth="1"/>
    <col min="777" max="777" width="14.5" customWidth="1"/>
    <col min="778" max="778" width="18.625" customWidth="1"/>
    <col min="779" max="779" width="17.5" customWidth="1"/>
    <col min="780" max="780" width="16.375" customWidth="1"/>
    <col min="781" max="781" width="12.625" customWidth="1"/>
    <col min="782" max="782" width="14.625" customWidth="1"/>
    <col min="1028" max="1028" width="10" customWidth="1"/>
    <col min="1029" max="1029" width="17.375" customWidth="1"/>
    <col min="1030" max="1030" width="11.125" customWidth="1"/>
    <col min="1031" max="1031" width="16.625" customWidth="1"/>
    <col min="1032" max="1032" width="18.625" customWidth="1"/>
    <col min="1033" max="1033" width="14.5" customWidth="1"/>
    <col min="1034" max="1034" width="18.625" customWidth="1"/>
    <col min="1035" max="1035" width="17.5" customWidth="1"/>
    <col min="1036" max="1036" width="16.375" customWidth="1"/>
    <col min="1037" max="1037" width="12.625" customWidth="1"/>
    <col min="1038" max="1038" width="14.625" customWidth="1"/>
    <col min="1284" max="1284" width="10" customWidth="1"/>
    <col min="1285" max="1285" width="17.375" customWidth="1"/>
    <col min="1286" max="1286" width="11.125" customWidth="1"/>
    <col min="1287" max="1287" width="16.625" customWidth="1"/>
    <col min="1288" max="1288" width="18.625" customWidth="1"/>
    <col min="1289" max="1289" width="14.5" customWidth="1"/>
    <col min="1290" max="1290" width="18.625" customWidth="1"/>
    <col min="1291" max="1291" width="17.5" customWidth="1"/>
    <col min="1292" max="1292" width="16.375" customWidth="1"/>
    <col min="1293" max="1293" width="12.625" customWidth="1"/>
    <col min="1294" max="1294" width="14.625" customWidth="1"/>
    <col min="1540" max="1540" width="10" customWidth="1"/>
    <col min="1541" max="1541" width="17.375" customWidth="1"/>
    <col min="1542" max="1542" width="11.125" customWidth="1"/>
    <col min="1543" max="1543" width="16.625" customWidth="1"/>
    <col min="1544" max="1544" width="18.625" customWidth="1"/>
    <col min="1545" max="1545" width="14.5" customWidth="1"/>
    <col min="1546" max="1546" width="18.625" customWidth="1"/>
    <col min="1547" max="1547" width="17.5" customWidth="1"/>
    <col min="1548" max="1548" width="16.375" customWidth="1"/>
    <col min="1549" max="1549" width="12.625" customWidth="1"/>
    <col min="1550" max="1550" width="14.625" customWidth="1"/>
    <col min="1796" max="1796" width="10" customWidth="1"/>
    <col min="1797" max="1797" width="17.375" customWidth="1"/>
    <col min="1798" max="1798" width="11.125" customWidth="1"/>
    <col min="1799" max="1799" width="16.625" customWidth="1"/>
    <col min="1800" max="1800" width="18.625" customWidth="1"/>
    <col min="1801" max="1801" width="14.5" customWidth="1"/>
    <col min="1802" max="1802" width="18.625" customWidth="1"/>
    <col min="1803" max="1803" width="17.5" customWidth="1"/>
    <col min="1804" max="1804" width="16.375" customWidth="1"/>
    <col min="1805" max="1805" width="12.625" customWidth="1"/>
    <col min="1806" max="1806" width="14.625" customWidth="1"/>
    <col min="2052" max="2052" width="10" customWidth="1"/>
    <col min="2053" max="2053" width="17.375" customWidth="1"/>
    <col min="2054" max="2054" width="11.125" customWidth="1"/>
    <col min="2055" max="2055" width="16.625" customWidth="1"/>
    <col min="2056" max="2056" width="18.625" customWidth="1"/>
    <col min="2057" max="2057" width="14.5" customWidth="1"/>
    <col min="2058" max="2058" width="18.625" customWidth="1"/>
    <col min="2059" max="2059" width="17.5" customWidth="1"/>
    <col min="2060" max="2060" width="16.375" customWidth="1"/>
    <col min="2061" max="2061" width="12.625" customWidth="1"/>
    <col min="2062" max="2062" width="14.625" customWidth="1"/>
    <col min="2308" max="2308" width="10" customWidth="1"/>
    <col min="2309" max="2309" width="17.375" customWidth="1"/>
    <col min="2310" max="2310" width="11.125" customWidth="1"/>
    <col min="2311" max="2311" width="16.625" customWidth="1"/>
    <col min="2312" max="2312" width="18.625" customWidth="1"/>
    <col min="2313" max="2313" width="14.5" customWidth="1"/>
    <col min="2314" max="2314" width="18.625" customWidth="1"/>
    <col min="2315" max="2315" width="17.5" customWidth="1"/>
    <col min="2316" max="2316" width="16.375" customWidth="1"/>
    <col min="2317" max="2317" width="12.625" customWidth="1"/>
    <col min="2318" max="2318" width="14.625" customWidth="1"/>
    <col min="2564" max="2564" width="10" customWidth="1"/>
    <col min="2565" max="2565" width="17.375" customWidth="1"/>
    <col min="2566" max="2566" width="11.125" customWidth="1"/>
    <col min="2567" max="2567" width="16.625" customWidth="1"/>
    <col min="2568" max="2568" width="18.625" customWidth="1"/>
    <col min="2569" max="2569" width="14.5" customWidth="1"/>
    <col min="2570" max="2570" width="18.625" customWidth="1"/>
    <col min="2571" max="2571" width="17.5" customWidth="1"/>
    <col min="2572" max="2572" width="16.375" customWidth="1"/>
    <col min="2573" max="2573" width="12.625" customWidth="1"/>
    <col min="2574" max="2574" width="14.625" customWidth="1"/>
    <col min="2820" max="2820" width="10" customWidth="1"/>
    <col min="2821" max="2821" width="17.375" customWidth="1"/>
    <col min="2822" max="2822" width="11.125" customWidth="1"/>
    <col min="2823" max="2823" width="16.625" customWidth="1"/>
    <col min="2824" max="2824" width="18.625" customWidth="1"/>
    <col min="2825" max="2825" width="14.5" customWidth="1"/>
    <col min="2826" max="2826" width="18.625" customWidth="1"/>
    <col min="2827" max="2827" width="17.5" customWidth="1"/>
    <col min="2828" max="2828" width="16.375" customWidth="1"/>
    <col min="2829" max="2829" width="12.625" customWidth="1"/>
    <col min="2830" max="2830" width="14.625" customWidth="1"/>
    <col min="3076" max="3076" width="10" customWidth="1"/>
    <col min="3077" max="3077" width="17.375" customWidth="1"/>
    <col min="3078" max="3078" width="11.125" customWidth="1"/>
    <col min="3079" max="3079" width="16.625" customWidth="1"/>
    <col min="3080" max="3080" width="18.625" customWidth="1"/>
    <col min="3081" max="3081" width="14.5" customWidth="1"/>
    <col min="3082" max="3082" width="18.625" customWidth="1"/>
    <col min="3083" max="3083" width="17.5" customWidth="1"/>
    <col min="3084" max="3084" width="16.375" customWidth="1"/>
    <col min="3085" max="3085" width="12.625" customWidth="1"/>
    <col min="3086" max="3086" width="14.625" customWidth="1"/>
    <col min="3332" max="3332" width="10" customWidth="1"/>
    <col min="3333" max="3333" width="17.375" customWidth="1"/>
    <col min="3334" max="3334" width="11.125" customWidth="1"/>
    <col min="3335" max="3335" width="16.625" customWidth="1"/>
    <col min="3336" max="3336" width="18.625" customWidth="1"/>
    <col min="3337" max="3337" width="14.5" customWidth="1"/>
    <col min="3338" max="3338" width="18.625" customWidth="1"/>
    <col min="3339" max="3339" width="17.5" customWidth="1"/>
    <col min="3340" max="3340" width="16.375" customWidth="1"/>
    <col min="3341" max="3341" width="12.625" customWidth="1"/>
    <col min="3342" max="3342" width="14.625" customWidth="1"/>
    <col min="3588" max="3588" width="10" customWidth="1"/>
    <col min="3589" max="3589" width="17.375" customWidth="1"/>
    <col min="3590" max="3590" width="11.125" customWidth="1"/>
    <col min="3591" max="3591" width="16.625" customWidth="1"/>
    <col min="3592" max="3592" width="18.625" customWidth="1"/>
    <col min="3593" max="3593" width="14.5" customWidth="1"/>
    <col min="3594" max="3594" width="18.625" customWidth="1"/>
    <col min="3595" max="3595" width="17.5" customWidth="1"/>
    <col min="3596" max="3596" width="16.375" customWidth="1"/>
    <col min="3597" max="3597" width="12.625" customWidth="1"/>
    <col min="3598" max="3598" width="14.625" customWidth="1"/>
    <col min="3844" max="3844" width="10" customWidth="1"/>
    <col min="3845" max="3845" width="17.375" customWidth="1"/>
    <col min="3846" max="3846" width="11.125" customWidth="1"/>
    <col min="3847" max="3847" width="16.625" customWidth="1"/>
    <col min="3848" max="3848" width="18.625" customWidth="1"/>
    <col min="3849" max="3849" width="14.5" customWidth="1"/>
    <col min="3850" max="3850" width="18.625" customWidth="1"/>
    <col min="3851" max="3851" width="17.5" customWidth="1"/>
    <col min="3852" max="3852" width="16.375" customWidth="1"/>
    <col min="3853" max="3853" width="12.625" customWidth="1"/>
    <col min="3854" max="3854" width="14.625" customWidth="1"/>
    <col min="4100" max="4100" width="10" customWidth="1"/>
    <col min="4101" max="4101" width="17.375" customWidth="1"/>
    <col min="4102" max="4102" width="11.125" customWidth="1"/>
    <col min="4103" max="4103" width="16.625" customWidth="1"/>
    <col min="4104" max="4104" width="18.625" customWidth="1"/>
    <col min="4105" max="4105" width="14.5" customWidth="1"/>
    <col min="4106" max="4106" width="18.625" customWidth="1"/>
    <col min="4107" max="4107" width="17.5" customWidth="1"/>
    <col min="4108" max="4108" width="16.375" customWidth="1"/>
    <col min="4109" max="4109" width="12.625" customWidth="1"/>
    <col min="4110" max="4110" width="14.625" customWidth="1"/>
    <col min="4356" max="4356" width="10" customWidth="1"/>
    <col min="4357" max="4357" width="17.375" customWidth="1"/>
    <col min="4358" max="4358" width="11.125" customWidth="1"/>
    <col min="4359" max="4359" width="16.625" customWidth="1"/>
    <col min="4360" max="4360" width="18.625" customWidth="1"/>
    <col min="4361" max="4361" width="14.5" customWidth="1"/>
    <col min="4362" max="4362" width="18.625" customWidth="1"/>
    <col min="4363" max="4363" width="17.5" customWidth="1"/>
    <col min="4364" max="4364" width="16.375" customWidth="1"/>
    <col min="4365" max="4365" width="12.625" customWidth="1"/>
    <col min="4366" max="4366" width="14.625" customWidth="1"/>
    <col min="4612" max="4612" width="10" customWidth="1"/>
    <col min="4613" max="4613" width="17.375" customWidth="1"/>
    <col min="4614" max="4614" width="11.125" customWidth="1"/>
    <col min="4615" max="4615" width="16.625" customWidth="1"/>
    <col min="4616" max="4616" width="18.625" customWidth="1"/>
    <col min="4617" max="4617" width="14.5" customWidth="1"/>
    <col min="4618" max="4618" width="18.625" customWidth="1"/>
    <col min="4619" max="4619" width="17.5" customWidth="1"/>
    <col min="4620" max="4620" width="16.375" customWidth="1"/>
    <col min="4621" max="4621" width="12.625" customWidth="1"/>
    <col min="4622" max="4622" width="14.625" customWidth="1"/>
    <col min="4868" max="4868" width="10" customWidth="1"/>
    <col min="4869" max="4869" width="17.375" customWidth="1"/>
    <col min="4870" max="4870" width="11.125" customWidth="1"/>
    <col min="4871" max="4871" width="16.625" customWidth="1"/>
    <col min="4872" max="4872" width="18.625" customWidth="1"/>
    <col min="4873" max="4873" width="14.5" customWidth="1"/>
    <col min="4874" max="4874" width="18.625" customWidth="1"/>
    <col min="4875" max="4875" width="17.5" customWidth="1"/>
    <col min="4876" max="4876" width="16.375" customWidth="1"/>
    <col min="4877" max="4877" width="12.625" customWidth="1"/>
    <col min="4878" max="4878" width="14.625" customWidth="1"/>
    <col min="5124" max="5124" width="10" customWidth="1"/>
    <col min="5125" max="5125" width="17.375" customWidth="1"/>
    <col min="5126" max="5126" width="11.125" customWidth="1"/>
    <col min="5127" max="5127" width="16.625" customWidth="1"/>
    <col min="5128" max="5128" width="18.625" customWidth="1"/>
    <col min="5129" max="5129" width="14.5" customWidth="1"/>
    <col min="5130" max="5130" width="18.625" customWidth="1"/>
    <col min="5131" max="5131" width="17.5" customWidth="1"/>
    <col min="5132" max="5132" width="16.375" customWidth="1"/>
    <col min="5133" max="5133" width="12.625" customWidth="1"/>
    <col min="5134" max="5134" width="14.625" customWidth="1"/>
    <col min="5380" max="5380" width="10" customWidth="1"/>
    <col min="5381" max="5381" width="17.375" customWidth="1"/>
    <col min="5382" max="5382" width="11.125" customWidth="1"/>
    <col min="5383" max="5383" width="16.625" customWidth="1"/>
    <col min="5384" max="5384" width="18.625" customWidth="1"/>
    <col min="5385" max="5385" width="14.5" customWidth="1"/>
    <col min="5386" max="5386" width="18.625" customWidth="1"/>
    <col min="5387" max="5387" width="17.5" customWidth="1"/>
    <col min="5388" max="5388" width="16.375" customWidth="1"/>
    <col min="5389" max="5389" width="12.625" customWidth="1"/>
    <col min="5390" max="5390" width="14.625" customWidth="1"/>
    <col min="5636" max="5636" width="10" customWidth="1"/>
    <col min="5637" max="5637" width="17.375" customWidth="1"/>
    <col min="5638" max="5638" width="11.125" customWidth="1"/>
    <col min="5639" max="5639" width="16.625" customWidth="1"/>
    <col min="5640" max="5640" width="18.625" customWidth="1"/>
    <col min="5641" max="5641" width="14.5" customWidth="1"/>
    <col min="5642" max="5642" width="18.625" customWidth="1"/>
    <col min="5643" max="5643" width="17.5" customWidth="1"/>
    <col min="5644" max="5644" width="16.375" customWidth="1"/>
    <col min="5645" max="5645" width="12.625" customWidth="1"/>
    <col min="5646" max="5646" width="14.625" customWidth="1"/>
    <col min="5892" max="5892" width="10" customWidth="1"/>
    <col min="5893" max="5893" width="17.375" customWidth="1"/>
    <col min="5894" max="5894" width="11.125" customWidth="1"/>
    <col min="5895" max="5895" width="16.625" customWidth="1"/>
    <col min="5896" max="5896" width="18.625" customWidth="1"/>
    <col min="5897" max="5897" width="14.5" customWidth="1"/>
    <col min="5898" max="5898" width="18.625" customWidth="1"/>
    <col min="5899" max="5899" width="17.5" customWidth="1"/>
    <col min="5900" max="5900" width="16.375" customWidth="1"/>
    <col min="5901" max="5901" width="12.625" customWidth="1"/>
    <col min="5902" max="5902" width="14.625" customWidth="1"/>
    <col min="6148" max="6148" width="10" customWidth="1"/>
    <col min="6149" max="6149" width="17.375" customWidth="1"/>
    <col min="6150" max="6150" width="11.125" customWidth="1"/>
    <col min="6151" max="6151" width="16.625" customWidth="1"/>
    <col min="6152" max="6152" width="18.625" customWidth="1"/>
    <col min="6153" max="6153" width="14.5" customWidth="1"/>
    <col min="6154" max="6154" width="18.625" customWidth="1"/>
    <col min="6155" max="6155" width="17.5" customWidth="1"/>
    <col min="6156" max="6156" width="16.375" customWidth="1"/>
    <col min="6157" max="6157" width="12.625" customWidth="1"/>
    <col min="6158" max="6158" width="14.625" customWidth="1"/>
    <col min="6404" max="6404" width="10" customWidth="1"/>
    <col min="6405" max="6405" width="17.375" customWidth="1"/>
    <col min="6406" max="6406" width="11.125" customWidth="1"/>
    <col min="6407" max="6407" width="16.625" customWidth="1"/>
    <col min="6408" max="6408" width="18.625" customWidth="1"/>
    <col min="6409" max="6409" width="14.5" customWidth="1"/>
    <col min="6410" max="6410" width="18.625" customWidth="1"/>
    <col min="6411" max="6411" width="17.5" customWidth="1"/>
    <col min="6412" max="6412" width="16.375" customWidth="1"/>
    <col min="6413" max="6413" width="12.625" customWidth="1"/>
    <col min="6414" max="6414" width="14.625" customWidth="1"/>
    <col min="6660" max="6660" width="10" customWidth="1"/>
    <col min="6661" max="6661" width="17.375" customWidth="1"/>
    <col min="6662" max="6662" width="11.125" customWidth="1"/>
    <col min="6663" max="6663" width="16.625" customWidth="1"/>
    <col min="6664" max="6664" width="18.625" customWidth="1"/>
    <col min="6665" max="6665" width="14.5" customWidth="1"/>
    <col min="6666" max="6666" width="18.625" customWidth="1"/>
    <col min="6667" max="6667" width="17.5" customWidth="1"/>
    <col min="6668" max="6668" width="16.375" customWidth="1"/>
    <col min="6669" max="6669" width="12.625" customWidth="1"/>
    <col min="6670" max="6670" width="14.625" customWidth="1"/>
    <col min="6916" max="6916" width="10" customWidth="1"/>
    <col min="6917" max="6917" width="17.375" customWidth="1"/>
    <col min="6918" max="6918" width="11.125" customWidth="1"/>
    <col min="6919" max="6919" width="16.625" customWidth="1"/>
    <col min="6920" max="6920" width="18.625" customWidth="1"/>
    <col min="6921" max="6921" width="14.5" customWidth="1"/>
    <col min="6922" max="6922" width="18.625" customWidth="1"/>
    <col min="6923" max="6923" width="17.5" customWidth="1"/>
    <col min="6924" max="6924" width="16.375" customWidth="1"/>
    <col min="6925" max="6925" width="12.625" customWidth="1"/>
    <col min="6926" max="6926" width="14.625" customWidth="1"/>
    <col min="7172" max="7172" width="10" customWidth="1"/>
    <col min="7173" max="7173" width="17.375" customWidth="1"/>
    <col min="7174" max="7174" width="11.125" customWidth="1"/>
    <col min="7175" max="7175" width="16.625" customWidth="1"/>
    <col min="7176" max="7176" width="18.625" customWidth="1"/>
    <col min="7177" max="7177" width="14.5" customWidth="1"/>
    <col min="7178" max="7178" width="18.625" customWidth="1"/>
    <col min="7179" max="7179" width="17.5" customWidth="1"/>
    <col min="7180" max="7180" width="16.375" customWidth="1"/>
    <col min="7181" max="7181" width="12.625" customWidth="1"/>
    <col min="7182" max="7182" width="14.625" customWidth="1"/>
    <col min="7428" max="7428" width="10" customWidth="1"/>
    <col min="7429" max="7429" width="17.375" customWidth="1"/>
    <col min="7430" max="7430" width="11.125" customWidth="1"/>
    <col min="7431" max="7431" width="16.625" customWidth="1"/>
    <col min="7432" max="7432" width="18.625" customWidth="1"/>
    <col min="7433" max="7433" width="14.5" customWidth="1"/>
    <col min="7434" max="7434" width="18.625" customWidth="1"/>
    <col min="7435" max="7435" width="17.5" customWidth="1"/>
    <col min="7436" max="7436" width="16.375" customWidth="1"/>
    <col min="7437" max="7437" width="12.625" customWidth="1"/>
    <col min="7438" max="7438" width="14.625" customWidth="1"/>
    <col min="7684" max="7684" width="10" customWidth="1"/>
    <col min="7685" max="7685" width="17.375" customWidth="1"/>
    <col min="7686" max="7686" width="11.125" customWidth="1"/>
    <col min="7687" max="7687" width="16.625" customWidth="1"/>
    <col min="7688" max="7688" width="18.625" customWidth="1"/>
    <col min="7689" max="7689" width="14.5" customWidth="1"/>
    <col min="7690" max="7690" width="18.625" customWidth="1"/>
    <col min="7691" max="7691" width="17.5" customWidth="1"/>
    <col min="7692" max="7692" width="16.375" customWidth="1"/>
    <col min="7693" max="7693" width="12.625" customWidth="1"/>
    <col min="7694" max="7694" width="14.625" customWidth="1"/>
    <col min="7940" max="7940" width="10" customWidth="1"/>
    <col min="7941" max="7941" width="17.375" customWidth="1"/>
    <col min="7942" max="7942" width="11.125" customWidth="1"/>
    <col min="7943" max="7943" width="16.625" customWidth="1"/>
    <col min="7944" max="7944" width="18.625" customWidth="1"/>
    <col min="7945" max="7945" width="14.5" customWidth="1"/>
    <col min="7946" max="7946" width="18.625" customWidth="1"/>
    <col min="7947" max="7947" width="17.5" customWidth="1"/>
    <col min="7948" max="7948" width="16.375" customWidth="1"/>
    <col min="7949" max="7949" width="12.625" customWidth="1"/>
    <col min="7950" max="7950" width="14.625" customWidth="1"/>
    <col min="8196" max="8196" width="10" customWidth="1"/>
    <col min="8197" max="8197" width="17.375" customWidth="1"/>
    <col min="8198" max="8198" width="11.125" customWidth="1"/>
    <col min="8199" max="8199" width="16.625" customWidth="1"/>
    <col min="8200" max="8200" width="18.625" customWidth="1"/>
    <col min="8201" max="8201" width="14.5" customWidth="1"/>
    <col min="8202" max="8202" width="18.625" customWidth="1"/>
    <col min="8203" max="8203" width="17.5" customWidth="1"/>
    <col min="8204" max="8204" width="16.375" customWidth="1"/>
    <col min="8205" max="8205" width="12.625" customWidth="1"/>
    <col min="8206" max="8206" width="14.625" customWidth="1"/>
    <col min="8452" max="8452" width="10" customWidth="1"/>
    <col min="8453" max="8453" width="17.375" customWidth="1"/>
    <col min="8454" max="8454" width="11.125" customWidth="1"/>
    <col min="8455" max="8455" width="16.625" customWidth="1"/>
    <col min="8456" max="8456" width="18.625" customWidth="1"/>
    <col min="8457" max="8457" width="14.5" customWidth="1"/>
    <col min="8458" max="8458" width="18.625" customWidth="1"/>
    <col min="8459" max="8459" width="17.5" customWidth="1"/>
    <col min="8460" max="8460" width="16.375" customWidth="1"/>
    <col min="8461" max="8461" width="12.625" customWidth="1"/>
    <col min="8462" max="8462" width="14.625" customWidth="1"/>
    <col min="8708" max="8708" width="10" customWidth="1"/>
    <col min="8709" max="8709" width="17.375" customWidth="1"/>
    <col min="8710" max="8710" width="11.125" customWidth="1"/>
    <col min="8711" max="8711" width="16.625" customWidth="1"/>
    <col min="8712" max="8712" width="18.625" customWidth="1"/>
    <col min="8713" max="8713" width="14.5" customWidth="1"/>
    <col min="8714" max="8714" width="18.625" customWidth="1"/>
    <col min="8715" max="8715" width="17.5" customWidth="1"/>
    <col min="8716" max="8716" width="16.375" customWidth="1"/>
    <col min="8717" max="8717" width="12.625" customWidth="1"/>
    <col min="8718" max="8718" width="14.625" customWidth="1"/>
    <col min="8964" max="8964" width="10" customWidth="1"/>
    <col min="8965" max="8965" width="17.375" customWidth="1"/>
    <col min="8966" max="8966" width="11.125" customWidth="1"/>
    <col min="8967" max="8967" width="16.625" customWidth="1"/>
    <col min="8968" max="8968" width="18.625" customWidth="1"/>
    <col min="8969" max="8969" width="14.5" customWidth="1"/>
    <col min="8970" max="8970" width="18.625" customWidth="1"/>
    <col min="8971" max="8971" width="17.5" customWidth="1"/>
    <col min="8972" max="8972" width="16.375" customWidth="1"/>
    <col min="8973" max="8973" width="12.625" customWidth="1"/>
    <col min="8974" max="8974" width="14.625" customWidth="1"/>
    <col min="9220" max="9220" width="10" customWidth="1"/>
    <col min="9221" max="9221" width="17.375" customWidth="1"/>
    <col min="9222" max="9222" width="11.125" customWidth="1"/>
    <col min="9223" max="9223" width="16.625" customWidth="1"/>
    <col min="9224" max="9224" width="18.625" customWidth="1"/>
    <col min="9225" max="9225" width="14.5" customWidth="1"/>
    <col min="9226" max="9226" width="18.625" customWidth="1"/>
    <col min="9227" max="9227" width="17.5" customWidth="1"/>
    <col min="9228" max="9228" width="16.375" customWidth="1"/>
    <col min="9229" max="9229" width="12.625" customWidth="1"/>
    <col min="9230" max="9230" width="14.625" customWidth="1"/>
    <col min="9476" max="9476" width="10" customWidth="1"/>
    <col min="9477" max="9477" width="17.375" customWidth="1"/>
    <col min="9478" max="9478" width="11.125" customWidth="1"/>
    <col min="9479" max="9479" width="16.625" customWidth="1"/>
    <col min="9480" max="9480" width="18.625" customWidth="1"/>
    <col min="9481" max="9481" width="14.5" customWidth="1"/>
    <col min="9482" max="9482" width="18.625" customWidth="1"/>
    <col min="9483" max="9483" width="17.5" customWidth="1"/>
    <col min="9484" max="9484" width="16.375" customWidth="1"/>
    <col min="9485" max="9485" width="12.625" customWidth="1"/>
    <col min="9486" max="9486" width="14.625" customWidth="1"/>
    <col min="9732" max="9732" width="10" customWidth="1"/>
    <col min="9733" max="9733" width="17.375" customWidth="1"/>
    <col min="9734" max="9734" width="11.125" customWidth="1"/>
    <col min="9735" max="9735" width="16.625" customWidth="1"/>
    <col min="9736" max="9736" width="18.625" customWidth="1"/>
    <col min="9737" max="9737" width="14.5" customWidth="1"/>
    <col min="9738" max="9738" width="18.625" customWidth="1"/>
    <col min="9739" max="9739" width="17.5" customWidth="1"/>
    <col min="9740" max="9740" width="16.375" customWidth="1"/>
    <col min="9741" max="9741" width="12.625" customWidth="1"/>
    <col min="9742" max="9742" width="14.625" customWidth="1"/>
    <col min="9988" max="9988" width="10" customWidth="1"/>
    <col min="9989" max="9989" width="17.375" customWidth="1"/>
    <col min="9990" max="9990" width="11.125" customWidth="1"/>
    <col min="9991" max="9991" width="16.625" customWidth="1"/>
    <col min="9992" max="9992" width="18.625" customWidth="1"/>
    <col min="9993" max="9993" width="14.5" customWidth="1"/>
    <col min="9994" max="9994" width="18.625" customWidth="1"/>
    <col min="9995" max="9995" width="17.5" customWidth="1"/>
    <col min="9996" max="9996" width="16.375" customWidth="1"/>
    <col min="9997" max="9997" width="12.625" customWidth="1"/>
    <col min="9998" max="9998" width="14.625" customWidth="1"/>
    <col min="10244" max="10244" width="10" customWidth="1"/>
    <col min="10245" max="10245" width="17.375" customWidth="1"/>
    <col min="10246" max="10246" width="11.125" customWidth="1"/>
    <col min="10247" max="10247" width="16.625" customWidth="1"/>
    <col min="10248" max="10248" width="18.625" customWidth="1"/>
    <col min="10249" max="10249" width="14.5" customWidth="1"/>
    <col min="10250" max="10250" width="18.625" customWidth="1"/>
    <col min="10251" max="10251" width="17.5" customWidth="1"/>
    <col min="10252" max="10252" width="16.375" customWidth="1"/>
    <col min="10253" max="10253" width="12.625" customWidth="1"/>
    <col min="10254" max="10254" width="14.625" customWidth="1"/>
    <col min="10500" max="10500" width="10" customWidth="1"/>
    <col min="10501" max="10501" width="17.375" customWidth="1"/>
    <col min="10502" max="10502" width="11.125" customWidth="1"/>
    <col min="10503" max="10503" width="16.625" customWidth="1"/>
    <col min="10504" max="10504" width="18.625" customWidth="1"/>
    <col min="10505" max="10505" width="14.5" customWidth="1"/>
    <col min="10506" max="10506" width="18.625" customWidth="1"/>
    <col min="10507" max="10507" width="17.5" customWidth="1"/>
    <col min="10508" max="10508" width="16.375" customWidth="1"/>
    <col min="10509" max="10509" width="12.625" customWidth="1"/>
    <col min="10510" max="10510" width="14.625" customWidth="1"/>
    <col min="10756" max="10756" width="10" customWidth="1"/>
    <col min="10757" max="10757" width="17.375" customWidth="1"/>
    <col min="10758" max="10758" width="11.125" customWidth="1"/>
    <col min="10759" max="10759" width="16.625" customWidth="1"/>
    <col min="10760" max="10760" width="18.625" customWidth="1"/>
    <col min="10761" max="10761" width="14.5" customWidth="1"/>
    <col min="10762" max="10762" width="18.625" customWidth="1"/>
    <col min="10763" max="10763" width="17.5" customWidth="1"/>
    <col min="10764" max="10764" width="16.375" customWidth="1"/>
    <col min="10765" max="10765" width="12.625" customWidth="1"/>
    <col min="10766" max="10766" width="14.625" customWidth="1"/>
    <col min="11012" max="11012" width="10" customWidth="1"/>
    <col min="11013" max="11013" width="17.375" customWidth="1"/>
    <col min="11014" max="11014" width="11.125" customWidth="1"/>
    <col min="11015" max="11015" width="16.625" customWidth="1"/>
    <col min="11016" max="11016" width="18.625" customWidth="1"/>
    <col min="11017" max="11017" width="14.5" customWidth="1"/>
    <col min="11018" max="11018" width="18.625" customWidth="1"/>
    <col min="11019" max="11019" width="17.5" customWidth="1"/>
    <col min="11020" max="11020" width="16.375" customWidth="1"/>
    <col min="11021" max="11021" width="12.625" customWidth="1"/>
    <col min="11022" max="11022" width="14.625" customWidth="1"/>
    <col min="11268" max="11268" width="10" customWidth="1"/>
    <col min="11269" max="11269" width="17.375" customWidth="1"/>
    <col min="11270" max="11270" width="11.125" customWidth="1"/>
    <col min="11271" max="11271" width="16.625" customWidth="1"/>
    <col min="11272" max="11272" width="18.625" customWidth="1"/>
    <col min="11273" max="11273" width="14.5" customWidth="1"/>
    <col min="11274" max="11274" width="18.625" customWidth="1"/>
    <col min="11275" max="11275" width="17.5" customWidth="1"/>
    <col min="11276" max="11276" width="16.375" customWidth="1"/>
    <col min="11277" max="11277" width="12.625" customWidth="1"/>
    <col min="11278" max="11278" width="14.625" customWidth="1"/>
    <col min="11524" max="11524" width="10" customWidth="1"/>
    <col min="11525" max="11525" width="17.375" customWidth="1"/>
    <col min="11526" max="11526" width="11.125" customWidth="1"/>
    <col min="11527" max="11527" width="16.625" customWidth="1"/>
    <col min="11528" max="11528" width="18.625" customWidth="1"/>
    <col min="11529" max="11529" width="14.5" customWidth="1"/>
    <col min="11530" max="11530" width="18.625" customWidth="1"/>
    <col min="11531" max="11531" width="17.5" customWidth="1"/>
    <col min="11532" max="11532" width="16.375" customWidth="1"/>
    <col min="11533" max="11533" width="12.625" customWidth="1"/>
    <col min="11534" max="11534" width="14.625" customWidth="1"/>
    <col min="11780" max="11780" width="10" customWidth="1"/>
    <col min="11781" max="11781" width="17.375" customWidth="1"/>
    <col min="11782" max="11782" width="11.125" customWidth="1"/>
    <col min="11783" max="11783" width="16.625" customWidth="1"/>
    <col min="11784" max="11784" width="18.625" customWidth="1"/>
    <col min="11785" max="11785" width="14.5" customWidth="1"/>
    <col min="11786" max="11786" width="18.625" customWidth="1"/>
    <col min="11787" max="11787" width="17.5" customWidth="1"/>
    <col min="11788" max="11788" width="16.375" customWidth="1"/>
    <col min="11789" max="11789" width="12.625" customWidth="1"/>
    <col min="11790" max="11790" width="14.625" customWidth="1"/>
    <col min="12036" max="12036" width="10" customWidth="1"/>
    <col min="12037" max="12037" width="17.375" customWidth="1"/>
    <col min="12038" max="12038" width="11.125" customWidth="1"/>
    <col min="12039" max="12039" width="16.625" customWidth="1"/>
    <col min="12040" max="12040" width="18.625" customWidth="1"/>
    <col min="12041" max="12041" width="14.5" customWidth="1"/>
    <col min="12042" max="12042" width="18.625" customWidth="1"/>
    <col min="12043" max="12043" width="17.5" customWidth="1"/>
    <col min="12044" max="12044" width="16.375" customWidth="1"/>
    <col min="12045" max="12045" width="12.625" customWidth="1"/>
    <col min="12046" max="12046" width="14.625" customWidth="1"/>
    <col min="12292" max="12292" width="10" customWidth="1"/>
    <col min="12293" max="12293" width="17.375" customWidth="1"/>
    <col min="12294" max="12294" width="11.125" customWidth="1"/>
    <col min="12295" max="12295" width="16.625" customWidth="1"/>
    <col min="12296" max="12296" width="18.625" customWidth="1"/>
    <col min="12297" max="12297" width="14.5" customWidth="1"/>
    <col min="12298" max="12298" width="18.625" customWidth="1"/>
    <col min="12299" max="12299" width="17.5" customWidth="1"/>
    <col min="12300" max="12300" width="16.375" customWidth="1"/>
    <col min="12301" max="12301" width="12.625" customWidth="1"/>
    <col min="12302" max="12302" width="14.625" customWidth="1"/>
    <col min="12548" max="12548" width="10" customWidth="1"/>
    <col min="12549" max="12549" width="17.375" customWidth="1"/>
    <col min="12550" max="12550" width="11.125" customWidth="1"/>
    <col min="12551" max="12551" width="16.625" customWidth="1"/>
    <col min="12552" max="12552" width="18.625" customWidth="1"/>
    <col min="12553" max="12553" width="14.5" customWidth="1"/>
    <col min="12554" max="12554" width="18.625" customWidth="1"/>
    <col min="12555" max="12555" width="17.5" customWidth="1"/>
    <col min="12556" max="12556" width="16.375" customWidth="1"/>
    <col min="12557" max="12557" width="12.625" customWidth="1"/>
    <col min="12558" max="12558" width="14.625" customWidth="1"/>
    <col min="12804" max="12804" width="10" customWidth="1"/>
    <col min="12805" max="12805" width="17.375" customWidth="1"/>
    <col min="12806" max="12806" width="11.125" customWidth="1"/>
    <col min="12807" max="12807" width="16.625" customWidth="1"/>
    <col min="12808" max="12808" width="18.625" customWidth="1"/>
    <col min="12809" max="12809" width="14.5" customWidth="1"/>
    <col min="12810" max="12810" width="18.625" customWidth="1"/>
    <col min="12811" max="12811" width="17.5" customWidth="1"/>
    <col min="12812" max="12812" width="16.375" customWidth="1"/>
    <col min="12813" max="12813" width="12.625" customWidth="1"/>
    <col min="12814" max="12814" width="14.625" customWidth="1"/>
    <col min="13060" max="13060" width="10" customWidth="1"/>
    <col min="13061" max="13061" width="17.375" customWidth="1"/>
    <col min="13062" max="13062" width="11.125" customWidth="1"/>
    <col min="13063" max="13063" width="16.625" customWidth="1"/>
    <col min="13064" max="13064" width="18.625" customWidth="1"/>
    <col min="13065" max="13065" width="14.5" customWidth="1"/>
    <col min="13066" max="13066" width="18.625" customWidth="1"/>
    <col min="13067" max="13067" width="17.5" customWidth="1"/>
    <col min="13068" max="13068" width="16.375" customWidth="1"/>
    <col min="13069" max="13069" width="12.625" customWidth="1"/>
    <col min="13070" max="13070" width="14.625" customWidth="1"/>
    <col min="13316" max="13316" width="10" customWidth="1"/>
    <col min="13317" max="13317" width="17.375" customWidth="1"/>
    <col min="13318" max="13318" width="11.125" customWidth="1"/>
    <col min="13319" max="13319" width="16.625" customWidth="1"/>
    <col min="13320" max="13320" width="18.625" customWidth="1"/>
    <col min="13321" max="13321" width="14.5" customWidth="1"/>
    <col min="13322" max="13322" width="18.625" customWidth="1"/>
    <col min="13323" max="13323" width="17.5" customWidth="1"/>
    <col min="13324" max="13324" width="16.375" customWidth="1"/>
    <col min="13325" max="13325" width="12.625" customWidth="1"/>
    <col min="13326" max="13326" width="14.625" customWidth="1"/>
    <col min="13572" max="13572" width="10" customWidth="1"/>
    <col min="13573" max="13573" width="17.375" customWidth="1"/>
    <col min="13574" max="13574" width="11.125" customWidth="1"/>
    <col min="13575" max="13575" width="16.625" customWidth="1"/>
    <col min="13576" max="13576" width="18.625" customWidth="1"/>
    <col min="13577" max="13577" width="14.5" customWidth="1"/>
    <col min="13578" max="13578" width="18.625" customWidth="1"/>
    <col min="13579" max="13579" width="17.5" customWidth="1"/>
    <col min="13580" max="13580" width="16.375" customWidth="1"/>
    <col min="13581" max="13581" width="12.625" customWidth="1"/>
    <col min="13582" max="13582" width="14.625" customWidth="1"/>
    <col min="13828" max="13828" width="10" customWidth="1"/>
    <col min="13829" max="13829" width="17.375" customWidth="1"/>
    <col min="13830" max="13830" width="11.125" customWidth="1"/>
    <col min="13831" max="13831" width="16.625" customWidth="1"/>
    <col min="13832" max="13832" width="18.625" customWidth="1"/>
    <col min="13833" max="13833" width="14.5" customWidth="1"/>
    <col min="13834" max="13834" width="18.625" customWidth="1"/>
    <col min="13835" max="13835" width="17.5" customWidth="1"/>
    <col min="13836" max="13836" width="16.375" customWidth="1"/>
    <col min="13837" max="13837" width="12.625" customWidth="1"/>
    <col min="13838" max="13838" width="14.625" customWidth="1"/>
    <col min="14084" max="14084" width="10" customWidth="1"/>
    <col min="14085" max="14085" width="17.375" customWidth="1"/>
    <col min="14086" max="14086" width="11.125" customWidth="1"/>
    <col min="14087" max="14087" width="16.625" customWidth="1"/>
    <col min="14088" max="14088" width="18.625" customWidth="1"/>
    <col min="14089" max="14089" width="14.5" customWidth="1"/>
    <col min="14090" max="14090" width="18.625" customWidth="1"/>
    <col min="14091" max="14091" width="17.5" customWidth="1"/>
    <col min="14092" max="14092" width="16.375" customWidth="1"/>
    <col min="14093" max="14093" width="12.625" customWidth="1"/>
    <col min="14094" max="14094" width="14.625" customWidth="1"/>
    <col min="14340" max="14340" width="10" customWidth="1"/>
    <col min="14341" max="14341" width="17.375" customWidth="1"/>
    <col min="14342" max="14342" width="11.125" customWidth="1"/>
    <col min="14343" max="14343" width="16.625" customWidth="1"/>
    <col min="14344" max="14344" width="18.625" customWidth="1"/>
    <col min="14345" max="14345" width="14.5" customWidth="1"/>
    <col min="14346" max="14346" width="18.625" customWidth="1"/>
    <col min="14347" max="14347" width="17.5" customWidth="1"/>
    <col min="14348" max="14348" width="16.375" customWidth="1"/>
    <col min="14349" max="14349" width="12.625" customWidth="1"/>
    <col min="14350" max="14350" width="14.625" customWidth="1"/>
    <col min="14596" max="14596" width="10" customWidth="1"/>
    <col min="14597" max="14597" width="17.375" customWidth="1"/>
    <col min="14598" max="14598" width="11.125" customWidth="1"/>
    <col min="14599" max="14599" width="16.625" customWidth="1"/>
    <col min="14600" max="14600" width="18.625" customWidth="1"/>
    <col min="14601" max="14601" width="14.5" customWidth="1"/>
    <col min="14602" max="14602" width="18.625" customWidth="1"/>
    <col min="14603" max="14603" width="17.5" customWidth="1"/>
    <col min="14604" max="14604" width="16.375" customWidth="1"/>
    <col min="14605" max="14605" width="12.625" customWidth="1"/>
    <col min="14606" max="14606" width="14.625" customWidth="1"/>
    <col min="14852" max="14852" width="10" customWidth="1"/>
    <col min="14853" max="14853" width="17.375" customWidth="1"/>
    <col min="14854" max="14854" width="11.125" customWidth="1"/>
    <col min="14855" max="14855" width="16.625" customWidth="1"/>
    <col min="14856" max="14856" width="18.625" customWidth="1"/>
    <col min="14857" max="14857" width="14.5" customWidth="1"/>
    <col min="14858" max="14858" width="18.625" customWidth="1"/>
    <col min="14859" max="14859" width="17.5" customWidth="1"/>
    <col min="14860" max="14860" width="16.375" customWidth="1"/>
    <col min="14861" max="14861" width="12.625" customWidth="1"/>
    <col min="14862" max="14862" width="14.625" customWidth="1"/>
    <col min="15108" max="15108" width="10" customWidth="1"/>
    <col min="15109" max="15109" width="17.375" customWidth="1"/>
    <col min="15110" max="15110" width="11.125" customWidth="1"/>
    <col min="15111" max="15111" width="16.625" customWidth="1"/>
    <col min="15112" max="15112" width="18.625" customWidth="1"/>
    <col min="15113" max="15113" width="14.5" customWidth="1"/>
    <col min="15114" max="15114" width="18.625" customWidth="1"/>
    <col min="15115" max="15115" width="17.5" customWidth="1"/>
    <col min="15116" max="15116" width="16.375" customWidth="1"/>
    <col min="15117" max="15117" width="12.625" customWidth="1"/>
    <col min="15118" max="15118" width="14.625" customWidth="1"/>
    <col min="15364" max="15364" width="10" customWidth="1"/>
    <col min="15365" max="15365" width="17.375" customWidth="1"/>
    <col min="15366" max="15366" width="11.125" customWidth="1"/>
    <col min="15367" max="15367" width="16.625" customWidth="1"/>
    <col min="15368" max="15368" width="18.625" customWidth="1"/>
    <col min="15369" max="15369" width="14.5" customWidth="1"/>
    <col min="15370" max="15370" width="18.625" customWidth="1"/>
    <col min="15371" max="15371" width="17.5" customWidth="1"/>
    <col min="15372" max="15372" width="16.375" customWidth="1"/>
    <col min="15373" max="15373" width="12.625" customWidth="1"/>
    <col min="15374" max="15374" width="14.625" customWidth="1"/>
    <col min="15620" max="15620" width="10" customWidth="1"/>
    <col min="15621" max="15621" width="17.375" customWidth="1"/>
    <col min="15622" max="15622" width="11.125" customWidth="1"/>
    <col min="15623" max="15623" width="16.625" customWidth="1"/>
    <col min="15624" max="15624" width="18.625" customWidth="1"/>
    <col min="15625" max="15625" width="14.5" customWidth="1"/>
    <col min="15626" max="15626" width="18.625" customWidth="1"/>
    <col min="15627" max="15627" width="17.5" customWidth="1"/>
    <col min="15628" max="15628" width="16.375" customWidth="1"/>
    <col min="15629" max="15629" width="12.625" customWidth="1"/>
    <col min="15630" max="15630" width="14.625" customWidth="1"/>
    <col min="15876" max="15876" width="10" customWidth="1"/>
    <col min="15877" max="15877" width="17.375" customWidth="1"/>
    <col min="15878" max="15878" width="11.125" customWidth="1"/>
    <col min="15879" max="15879" width="16.625" customWidth="1"/>
    <col min="15880" max="15880" width="18.625" customWidth="1"/>
    <col min="15881" max="15881" width="14.5" customWidth="1"/>
    <col min="15882" max="15882" width="18.625" customWidth="1"/>
    <col min="15883" max="15883" width="17.5" customWidth="1"/>
    <col min="15884" max="15884" width="16.375" customWidth="1"/>
    <col min="15885" max="15885" width="12.625" customWidth="1"/>
    <col min="15886" max="15886" width="14.625" customWidth="1"/>
    <col min="16132" max="16132" width="10" customWidth="1"/>
    <col min="16133" max="16133" width="17.375" customWidth="1"/>
    <col min="16134" max="16134" width="11.125" customWidth="1"/>
    <col min="16135" max="16135" width="16.625" customWidth="1"/>
    <col min="16136" max="16136" width="18.625" customWidth="1"/>
    <col min="16137" max="16137" width="14.5" customWidth="1"/>
    <col min="16138" max="16138" width="18.625" customWidth="1"/>
    <col min="16139" max="16139" width="17.5" customWidth="1"/>
    <col min="16140" max="16140" width="16.375" customWidth="1"/>
    <col min="16141" max="16141" width="12.625" customWidth="1"/>
    <col min="16142" max="16142" width="14.625" customWidth="1"/>
  </cols>
  <sheetData>
    <row r="1" spans="1:14" ht="18.75" thickTop="1">
      <c r="A1" s="150" t="s">
        <v>31</v>
      </c>
      <c r="B1" s="151" t="s">
        <v>32</v>
      </c>
      <c r="C1" s="148" t="s">
        <v>33</v>
      </c>
      <c r="D1" s="152" t="s">
        <v>34</v>
      </c>
      <c r="E1" s="153" t="s">
        <v>35</v>
      </c>
      <c r="F1" s="153" t="s">
        <v>36</v>
      </c>
      <c r="G1" s="154" t="s">
        <v>37</v>
      </c>
      <c r="H1" s="154" t="s">
        <v>38</v>
      </c>
      <c r="I1" s="154" t="s">
        <v>85</v>
      </c>
      <c r="J1" s="155" t="s">
        <v>39</v>
      </c>
      <c r="K1" s="155" t="s">
        <v>40</v>
      </c>
      <c r="L1" s="156" t="s">
        <v>87</v>
      </c>
      <c r="M1" s="157" t="s">
        <v>88</v>
      </c>
      <c r="N1" s="116" t="s">
        <v>41</v>
      </c>
    </row>
    <row r="2" spans="1:14" ht="17.25">
      <c r="A2" s="158" t="s">
        <v>42</v>
      </c>
      <c r="B2" s="159" t="s">
        <v>43</v>
      </c>
      <c r="C2" s="149">
        <f>VLOOKUP(A2+0,'1'!J:K,2,FALSE)</f>
        <v>8.6199999999999992</v>
      </c>
      <c r="D2" s="160" t="e">
        <f>VLOOKUP(A2+0,'1'!J:P,8,FALSE)</f>
        <v>#REF!</v>
      </c>
      <c r="E2" s="161">
        <v>162.6</v>
      </c>
      <c r="F2" s="161">
        <v>12.3</v>
      </c>
      <c r="G2" s="162">
        <v>2000</v>
      </c>
      <c r="H2" s="162">
        <f t="shared" ref="H2:H10" si="0">C2*E2</f>
        <v>1401.6119999999999</v>
      </c>
      <c r="I2" s="162">
        <f>H2-G2</f>
        <v>-598.38800000000015</v>
      </c>
      <c r="J2" s="163">
        <f>(C2+N2-F2)/F2</f>
        <v>-0.29918699186991882</v>
      </c>
      <c r="K2" s="164">
        <v>42321</v>
      </c>
      <c r="L2" s="165">
        <v>1</v>
      </c>
      <c r="M2" s="162">
        <f>H2/365/L2</f>
        <v>3.8400328767123284</v>
      </c>
      <c r="N2" s="117"/>
    </row>
    <row r="3" spans="1:14" ht="17.25">
      <c r="A3" s="158" t="s">
        <v>44</v>
      </c>
      <c r="B3" s="159" t="s">
        <v>45</v>
      </c>
      <c r="C3" s="149">
        <f>VLOOKUP(A3+0,'1'!J:K,2,FALSE)</f>
        <v>68.53</v>
      </c>
      <c r="D3" s="160" t="e">
        <f>VLOOKUP(A3+0,'1'!J:P,8,FALSE)</f>
        <v>#REF!</v>
      </c>
      <c r="E3" s="161">
        <v>124.17</v>
      </c>
      <c r="F3" s="161">
        <v>24.16</v>
      </c>
      <c r="G3" s="162">
        <v>3000</v>
      </c>
      <c r="H3" s="162">
        <f t="shared" si="0"/>
        <v>8509.3701000000001</v>
      </c>
      <c r="I3" s="162">
        <f t="shared" ref="I3:I10" si="1">H3-G3</f>
        <v>5509.3701000000001</v>
      </c>
      <c r="J3" s="163">
        <f t="shared" ref="J3:J10" si="2">(C3+N3-F3)/F3</f>
        <v>1.8365066225165565</v>
      </c>
      <c r="K3" s="164">
        <v>42285</v>
      </c>
      <c r="L3" s="165">
        <v>1</v>
      </c>
      <c r="M3" s="162">
        <f t="shared" ref="M3:M10" si="3">H3/365/L3</f>
        <v>23.313342739726028</v>
      </c>
      <c r="N3" s="117"/>
    </row>
    <row r="4" spans="1:14" ht="17.25">
      <c r="A4" s="158" t="s">
        <v>46</v>
      </c>
      <c r="B4" s="159" t="s">
        <v>47</v>
      </c>
      <c r="C4" s="149">
        <f>VLOOKUP(A4+0,'1'!J:K,2,FALSE)</f>
        <v>82</v>
      </c>
      <c r="D4" s="160" t="e">
        <f>VLOOKUP(A4+0,'1'!J:P,8,FALSE)</f>
        <v>#REF!</v>
      </c>
      <c r="E4" s="161">
        <v>54.27</v>
      </c>
      <c r="F4" s="161">
        <v>54.68</v>
      </c>
      <c r="G4" s="162">
        <v>3000</v>
      </c>
      <c r="H4" s="162">
        <f t="shared" si="0"/>
        <v>4450.1400000000003</v>
      </c>
      <c r="I4" s="162">
        <f t="shared" si="1"/>
        <v>1450.1400000000003</v>
      </c>
      <c r="J4" s="163">
        <f t="shared" si="2"/>
        <v>1.0951353328456475</v>
      </c>
      <c r="K4" s="164">
        <v>42417</v>
      </c>
      <c r="L4" s="165">
        <v>3</v>
      </c>
      <c r="M4" s="162">
        <f t="shared" si="3"/>
        <v>4.0640547945205485</v>
      </c>
      <c r="N4" s="117">
        <v>32.561999999999998</v>
      </c>
    </row>
    <row r="5" spans="1:14" ht="17.25">
      <c r="A5" s="158" t="s">
        <v>48</v>
      </c>
      <c r="B5" s="159" t="s">
        <v>49</v>
      </c>
      <c r="C5" s="149">
        <f>VLOOKUP(A5+0,'1'!J:K,2,FALSE)</f>
        <v>65.55</v>
      </c>
      <c r="D5" s="160" t="e">
        <f>VLOOKUP(A5+0,'1'!J:P,8,FALSE)</f>
        <v>#REF!</v>
      </c>
      <c r="E5" s="161">
        <v>68.260000000000005</v>
      </c>
      <c r="F5" s="161">
        <v>43.75</v>
      </c>
      <c r="G5" s="162">
        <v>3000</v>
      </c>
      <c r="H5" s="162">
        <f t="shared" si="0"/>
        <v>4474.4430000000002</v>
      </c>
      <c r="I5" s="162">
        <f t="shared" si="1"/>
        <v>1474.4430000000002</v>
      </c>
      <c r="J5" s="163">
        <f t="shared" si="2"/>
        <v>0.81033142857142848</v>
      </c>
      <c r="K5" s="164">
        <v>42331</v>
      </c>
      <c r="L5" s="165">
        <v>3</v>
      </c>
      <c r="M5" s="162">
        <f t="shared" si="3"/>
        <v>4.0862493150684935</v>
      </c>
      <c r="N5" s="117">
        <v>13.651999999999999</v>
      </c>
    </row>
    <row r="6" spans="1:14" ht="17.25">
      <c r="A6" s="158" t="s">
        <v>50</v>
      </c>
      <c r="B6" s="159" t="s">
        <v>51</v>
      </c>
      <c r="C6" s="149">
        <f>VLOOKUP(A6+0,'1'!J:K,2,FALSE)</f>
        <v>71.3</v>
      </c>
      <c r="D6" s="160" t="e">
        <f>VLOOKUP(A6+0,'1'!J:P,8,FALSE)</f>
        <v>#REF!</v>
      </c>
      <c r="E6" s="161">
        <v>200</v>
      </c>
      <c r="F6" s="161">
        <v>13.928000000000001</v>
      </c>
      <c r="G6" s="162">
        <v>2800</v>
      </c>
      <c r="H6" s="162">
        <f t="shared" si="0"/>
        <v>14260</v>
      </c>
      <c r="I6" s="162">
        <f t="shared" si="1"/>
        <v>11460</v>
      </c>
      <c r="J6" s="163">
        <f t="shared" si="2"/>
        <v>5.1530729465824239</v>
      </c>
      <c r="K6" s="164">
        <v>42321</v>
      </c>
      <c r="L6" s="165">
        <v>1</v>
      </c>
      <c r="M6" s="162">
        <f t="shared" si="3"/>
        <v>39.06849315068493</v>
      </c>
      <c r="N6" s="117">
        <v>14.4</v>
      </c>
    </row>
    <row r="7" spans="1:14" ht="17.25">
      <c r="A7" s="158" t="s">
        <v>52</v>
      </c>
      <c r="B7" s="159" t="s">
        <v>53</v>
      </c>
      <c r="C7" s="149">
        <f>VLOOKUP(A7+0,'1'!J:K,2,FALSE)</f>
        <v>26.06</v>
      </c>
      <c r="D7" s="160" t="e">
        <f>VLOOKUP(A7+0,'1'!J:P,8,FALSE)</f>
        <v>#REF!</v>
      </c>
      <c r="E7" s="166">
        <v>141.78479999999999</v>
      </c>
      <c r="F7" s="166">
        <v>17.725000000000001</v>
      </c>
      <c r="G7" s="149">
        <v>2550</v>
      </c>
      <c r="H7" s="149">
        <f t="shared" si="0"/>
        <v>3694.9118879999996</v>
      </c>
      <c r="I7" s="162">
        <f t="shared" si="1"/>
        <v>1144.9118879999996</v>
      </c>
      <c r="J7" s="163">
        <f t="shared" si="2"/>
        <v>2.4700253878702392</v>
      </c>
      <c r="K7" s="164">
        <v>42468</v>
      </c>
      <c r="L7" s="165">
        <v>1</v>
      </c>
      <c r="M7" s="162">
        <f t="shared" si="3"/>
        <v>10.12304626849315</v>
      </c>
      <c r="N7" s="117">
        <v>35.446199999999997</v>
      </c>
    </row>
    <row r="8" spans="1:14" ht="17.25">
      <c r="A8" s="158" t="s">
        <v>54</v>
      </c>
      <c r="B8" s="159" t="s">
        <v>55</v>
      </c>
      <c r="C8" s="149">
        <f>VLOOKUP(A8+0,'1'!J:K,2,FALSE)</f>
        <v>12.78</v>
      </c>
      <c r="D8" s="160" t="e">
        <f>VLOOKUP(A8+0,'1'!J:P,8,FALSE)</f>
        <v>#REF!</v>
      </c>
      <c r="E8" s="166">
        <v>282.392</v>
      </c>
      <c r="F8" s="166">
        <v>11.84</v>
      </c>
      <c r="G8" s="149">
        <v>3400</v>
      </c>
      <c r="H8" s="149">
        <f t="shared" si="0"/>
        <v>3608.96976</v>
      </c>
      <c r="I8" s="162">
        <f t="shared" si="1"/>
        <v>208.96975999999995</v>
      </c>
      <c r="J8" s="163">
        <f t="shared" si="2"/>
        <v>4.8495270270270261</v>
      </c>
      <c r="K8" s="167">
        <v>42495</v>
      </c>
      <c r="L8" s="168">
        <v>3</v>
      </c>
      <c r="M8" s="162">
        <f t="shared" si="3"/>
        <v>3.2958627945205481</v>
      </c>
      <c r="N8" s="117">
        <v>56.478400000000001</v>
      </c>
    </row>
    <row r="9" spans="1:14" ht="17.25">
      <c r="A9" s="158" t="s">
        <v>56</v>
      </c>
      <c r="B9" s="159" t="s">
        <v>57</v>
      </c>
      <c r="C9" s="149">
        <f>VLOOKUP(A9+0,'1'!J:K,2,FALSE)</f>
        <v>20.81</v>
      </c>
      <c r="D9" s="160" t="e">
        <f>VLOOKUP(A9+0,'1'!J:P,8,FALSE)</f>
        <v>#REF!</v>
      </c>
      <c r="E9" s="166">
        <v>101.0663</v>
      </c>
      <c r="F9" s="166">
        <v>21.57</v>
      </c>
      <c r="G9" s="149">
        <v>2180</v>
      </c>
      <c r="H9" s="149">
        <f t="shared" si="0"/>
        <v>2103.189703</v>
      </c>
      <c r="I9" s="162">
        <f t="shared" si="1"/>
        <v>-76.810296999999991</v>
      </c>
      <c r="J9" s="163">
        <f t="shared" si="2"/>
        <v>-3.5234121464997756E-2</v>
      </c>
      <c r="K9" s="164">
        <v>42496</v>
      </c>
      <c r="L9" s="165">
        <v>1</v>
      </c>
      <c r="M9" s="162">
        <f t="shared" si="3"/>
        <v>5.7621635698630138</v>
      </c>
      <c r="N9" s="117"/>
    </row>
    <row r="10" spans="1:14" ht="17.25">
      <c r="A10" s="158" t="s">
        <v>58</v>
      </c>
      <c r="B10" s="159" t="s">
        <v>59</v>
      </c>
      <c r="C10" s="149">
        <f>VLOOKUP(A10+0,'1'!J:K,2,FALSE)</f>
        <v>38.65</v>
      </c>
      <c r="D10" s="160" t="e">
        <f>VLOOKUP(A10+0,'1'!J:P,8,FALSE)</f>
        <v>#REF!</v>
      </c>
      <c r="E10" s="166">
        <v>100</v>
      </c>
      <c r="F10" s="166">
        <v>30</v>
      </c>
      <c r="G10" s="149">
        <v>3000</v>
      </c>
      <c r="H10" s="149">
        <f t="shared" si="0"/>
        <v>3865</v>
      </c>
      <c r="I10" s="162">
        <f t="shared" si="1"/>
        <v>865</v>
      </c>
      <c r="J10" s="163">
        <f t="shared" si="2"/>
        <v>0.28833333333333327</v>
      </c>
      <c r="K10" s="164">
        <v>42505</v>
      </c>
      <c r="L10" s="165">
        <v>1</v>
      </c>
      <c r="M10" s="162">
        <f t="shared" si="3"/>
        <v>10.58904109589041</v>
      </c>
      <c r="N10" s="117"/>
    </row>
    <row r="11" spans="1:14" ht="17.25">
      <c r="A11" s="50"/>
      <c r="B11" s="51"/>
      <c r="C11" s="106"/>
      <c r="D11" s="52"/>
      <c r="E11" s="113"/>
      <c r="F11" s="114"/>
      <c r="G11" s="121"/>
      <c r="H11" s="121"/>
      <c r="I11" s="121"/>
      <c r="J11" s="55"/>
      <c r="K11" s="5"/>
      <c r="L11" s="143"/>
      <c r="M11" s="134"/>
    </row>
    <row r="12" spans="1:14" ht="17.25">
      <c r="A12" s="50"/>
      <c r="B12" s="51"/>
      <c r="C12" s="106"/>
      <c r="D12" s="52"/>
      <c r="E12" s="53"/>
      <c r="F12" s="54"/>
      <c r="G12" s="121"/>
      <c r="H12" s="121"/>
      <c r="I12" s="121"/>
      <c r="J12" s="55"/>
      <c r="K12" s="5"/>
      <c r="L12" s="25"/>
      <c r="M12" s="120">
        <f>SUM(M2:M10)</f>
        <v>104.14228660547946</v>
      </c>
      <c r="N12" s="118">
        <f>5749/365</f>
        <v>15.75068493150685</v>
      </c>
    </row>
    <row r="13" spans="1:14" ht="17.25">
      <c r="A13" s="50" t="s">
        <v>60</v>
      </c>
      <c r="B13" s="51" t="s">
        <v>61</v>
      </c>
      <c r="C13" s="131">
        <f>VLOOKUP(A13+0,'1'!J:K,2,FALSE)</f>
        <v>1.407</v>
      </c>
      <c r="D13" s="115" t="e">
        <f>VLOOKUP(A13+0,'1'!J:P,8,FALSE)</f>
        <v>#REF!</v>
      </c>
      <c r="E13" s="53"/>
      <c r="F13" s="54"/>
      <c r="G13" s="121"/>
      <c r="H13" s="85"/>
      <c r="I13" s="85"/>
      <c r="J13" s="55"/>
      <c r="K13" s="5"/>
      <c r="L13" s="25"/>
      <c r="M13" s="120">
        <f>C14*历史数据!C164</f>
        <v>44424</v>
      </c>
    </row>
    <row r="14" spans="1:14" ht="17.25">
      <c r="A14" s="50"/>
      <c r="B14" s="61" t="s">
        <v>62</v>
      </c>
      <c r="C14" s="108">
        <v>36000</v>
      </c>
      <c r="D14" s="60"/>
      <c r="E14" s="63"/>
      <c r="F14" s="63"/>
      <c r="G14" s="88"/>
      <c r="H14" s="85"/>
      <c r="I14" s="85"/>
      <c r="J14" s="55"/>
      <c r="K14" s="5"/>
      <c r="L14" s="143"/>
      <c r="M14" s="141">
        <f>M12/M13</f>
        <v>2.3442798173392639E-3</v>
      </c>
    </row>
    <row r="15" spans="1:14" ht="17.25">
      <c r="A15" s="50"/>
      <c r="B15" s="61" t="s">
        <v>63</v>
      </c>
      <c r="C15" s="108">
        <f>SUM(G2:G10)</f>
        <v>24930</v>
      </c>
      <c r="D15" s="60"/>
      <c r="E15" s="63"/>
      <c r="F15" s="63"/>
      <c r="G15" s="88"/>
      <c r="H15" s="85"/>
      <c r="I15" s="85"/>
      <c r="J15" s="55"/>
      <c r="K15" s="5"/>
      <c r="L15" s="143"/>
      <c r="M15" s="169">
        <f>M14*365</f>
        <v>0.85566213332883134</v>
      </c>
    </row>
    <row r="16" spans="1:14" ht="17.25">
      <c r="A16" s="50"/>
      <c r="B16" s="64" t="s">
        <v>64</v>
      </c>
      <c r="C16" s="108">
        <f>SUM(H2:H10)+G17</f>
        <v>46520.175050999998</v>
      </c>
      <c r="F16" s="63"/>
      <c r="G16" s="88"/>
      <c r="H16" s="85"/>
      <c r="I16" s="85"/>
      <c r="J16" s="55"/>
      <c r="K16" s="5"/>
      <c r="L16" s="143"/>
      <c r="M16" s="134"/>
    </row>
    <row r="17" spans="1:14" ht="17.25">
      <c r="A17" s="50"/>
      <c r="B17" s="64" t="s">
        <v>65</v>
      </c>
      <c r="C17" s="108">
        <f>C16-C15</f>
        <v>21590.175050999998</v>
      </c>
      <c r="D17" s="60"/>
      <c r="E17" s="63"/>
      <c r="F17" s="65" t="s">
        <v>66</v>
      </c>
      <c r="G17" s="88">
        <f>SUM(N2:N10)</f>
        <v>152.5386</v>
      </c>
      <c r="H17" s="85"/>
      <c r="I17" s="85"/>
      <c r="J17" s="55"/>
      <c r="K17" s="67"/>
      <c r="L17" s="144"/>
      <c r="M17" s="135"/>
    </row>
    <row r="18" spans="1:14" ht="17.25">
      <c r="A18" s="50"/>
      <c r="B18" s="64" t="s">
        <v>67</v>
      </c>
      <c r="C18" s="108">
        <f>C17+C14</f>
        <v>57590.175050999998</v>
      </c>
      <c r="D18" s="61" t="s">
        <v>68</v>
      </c>
      <c r="E18" s="68">
        <f>C16/C18</f>
        <v>0.80777971259512993</v>
      </c>
      <c r="F18" s="63"/>
      <c r="G18" s="88"/>
      <c r="H18" s="122"/>
      <c r="I18" s="122"/>
      <c r="J18" s="69"/>
      <c r="K18" s="5"/>
      <c r="L18" s="143"/>
      <c r="M18" s="134"/>
    </row>
    <row r="19" spans="1:14" ht="17.25">
      <c r="A19" s="50"/>
      <c r="B19" s="70" t="s">
        <v>69</v>
      </c>
      <c r="C19" s="109">
        <f>C18/C14</f>
        <v>1.59972708475</v>
      </c>
      <c r="D19" s="64" t="s">
        <v>70</v>
      </c>
      <c r="E19" s="62">
        <v>1.2150000000000001</v>
      </c>
      <c r="F19" s="71" t="s">
        <v>71</v>
      </c>
      <c r="G19" s="108">
        <f>(C19-E19)*100/E19</f>
        <v>31.66478063786008</v>
      </c>
      <c r="H19" s="123">
        <v>1.0429999999999999</v>
      </c>
      <c r="I19" s="123"/>
      <c r="J19" s="55"/>
      <c r="K19" s="72">
        <f>(E19-H19)/E19%</f>
        <v>14.156378600823057</v>
      </c>
      <c r="L19" s="145"/>
      <c r="M19" s="136"/>
    </row>
    <row r="20" spans="1:14" ht="17.25">
      <c r="A20" s="73"/>
      <c r="B20" s="74" t="s">
        <v>72</v>
      </c>
      <c r="C20" s="132">
        <f>C13</f>
        <v>1.407</v>
      </c>
      <c r="D20" s="75" t="s">
        <v>73</v>
      </c>
      <c r="E20" s="76">
        <f>(C20-E19)*100/E19</f>
        <v>15.802469135802465</v>
      </c>
      <c r="F20" s="77"/>
      <c r="G20" s="124"/>
      <c r="H20" s="122"/>
      <c r="I20" s="122"/>
      <c r="J20" s="69"/>
      <c r="K20" s="78">
        <f>(C19-H19)/H19%</f>
        <v>53.377476965484192</v>
      </c>
      <c r="L20" s="143"/>
      <c r="M20" s="137"/>
    </row>
    <row r="21" spans="1:14" ht="17.25">
      <c r="A21" s="50"/>
      <c r="B21" s="61" t="s">
        <v>74</v>
      </c>
      <c r="C21" s="108">
        <f>(C19-C20)*100/C20</f>
        <v>13.697731680881308</v>
      </c>
      <c r="D21" s="67"/>
      <c r="E21" s="79"/>
      <c r="F21" s="80"/>
      <c r="G21" s="125"/>
      <c r="H21" s="123"/>
      <c r="I21" s="123"/>
      <c r="J21" s="55"/>
      <c r="K21" s="5"/>
      <c r="L21" s="143"/>
      <c r="M21" s="134"/>
    </row>
    <row r="22" spans="1:14" ht="14.25" thickBot="1"/>
    <row r="23" spans="1:14" ht="18.75" thickTop="1">
      <c r="A23" s="45"/>
      <c r="B23" s="46"/>
      <c r="C23" s="105"/>
      <c r="D23" s="47"/>
      <c r="E23" s="48"/>
      <c r="F23" s="48"/>
      <c r="G23" s="119"/>
      <c r="H23" s="119"/>
      <c r="I23" s="119"/>
      <c r="J23" s="49"/>
      <c r="K23" s="49"/>
      <c r="L23" s="142"/>
      <c r="M23" s="133"/>
      <c r="N23" s="116"/>
    </row>
    <row r="24" spans="1:14" ht="17.25">
      <c r="A24" s="56"/>
      <c r="B24" s="57"/>
      <c r="C24" s="107">
        <f>C13*C14</f>
        <v>50652</v>
      </c>
      <c r="D24" s="58"/>
      <c r="E24" s="81"/>
      <c r="F24" s="81"/>
      <c r="G24" s="127">
        <f>SUM(G2:G10)</f>
        <v>24930</v>
      </c>
      <c r="H24" s="127">
        <f>SUM(H2:H10)</f>
        <v>46367.636450999998</v>
      </c>
      <c r="I24" s="127"/>
      <c r="J24" s="82"/>
      <c r="K24" s="83"/>
      <c r="L24" s="146"/>
      <c r="M24" s="138"/>
    </row>
    <row r="25" spans="1:14" ht="17.25">
      <c r="A25" s="50"/>
      <c r="B25" s="51"/>
      <c r="C25" s="111"/>
      <c r="D25" s="84"/>
      <c r="E25" s="63"/>
      <c r="F25" s="63"/>
      <c r="G25" s="88">
        <f>H24-G24</f>
        <v>21437.636450999998</v>
      </c>
      <c r="H25" s="85"/>
      <c r="I25" s="85"/>
      <c r="J25" s="78"/>
      <c r="K25" s="86"/>
      <c r="L25" s="147"/>
      <c r="M25" s="139"/>
    </row>
    <row r="26" spans="1:14" ht="17.25">
      <c r="A26" s="50"/>
      <c r="B26" s="51"/>
      <c r="C26" s="88"/>
      <c r="D26" s="87"/>
      <c r="E26" s="63"/>
      <c r="F26" s="63"/>
      <c r="G26" s="88">
        <f>G25/C14</f>
        <v>0.59548990141666658</v>
      </c>
      <c r="H26" s="85"/>
      <c r="I26" s="85"/>
      <c r="J26" s="78"/>
      <c r="K26" s="86"/>
      <c r="L26" s="147"/>
      <c r="M26" s="139"/>
    </row>
    <row r="27" spans="1:14" ht="17.25">
      <c r="A27" s="50"/>
      <c r="B27" s="51"/>
      <c r="C27" s="88"/>
      <c r="D27" s="87"/>
      <c r="E27" s="63"/>
      <c r="F27" s="63"/>
      <c r="G27" s="88"/>
      <c r="H27" s="85"/>
      <c r="I27" s="85"/>
      <c r="J27" s="78"/>
      <c r="K27" s="86"/>
      <c r="L27" s="147"/>
      <c r="M27" s="139"/>
    </row>
    <row r="28" spans="1:14" ht="17.25">
      <c r="A28" s="50"/>
      <c r="B28" s="63"/>
      <c r="C28" s="88"/>
      <c r="D28" s="87"/>
      <c r="E28" s="63"/>
      <c r="F28" s="63"/>
      <c r="G28" s="88"/>
      <c r="H28" s="85"/>
      <c r="I28" s="85"/>
      <c r="J28" s="78"/>
      <c r="K28" s="86"/>
      <c r="L28" s="147"/>
      <c r="M28" s="139"/>
    </row>
    <row r="29" spans="1:14" ht="17.25">
      <c r="A29" s="50"/>
      <c r="B29" s="63"/>
      <c r="C29" s="88"/>
      <c r="D29" s="87"/>
      <c r="E29" s="63"/>
      <c r="F29" s="63"/>
      <c r="G29" s="88"/>
      <c r="H29" s="85"/>
      <c r="I29" s="85"/>
      <c r="J29" s="78"/>
      <c r="K29" s="86"/>
      <c r="L29" s="147"/>
      <c r="M29" s="139"/>
    </row>
    <row r="30" spans="1:14" ht="17.25">
      <c r="A30" s="50"/>
      <c r="B30" s="63"/>
      <c r="C30" s="88"/>
      <c r="D30" s="87"/>
      <c r="E30" s="63"/>
      <c r="F30" s="63"/>
      <c r="G30" s="88"/>
      <c r="H30" s="85"/>
      <c r="I30" s="85"/>
      <c r="J30" s="78"/>
      <c r="K30" s="86"/>
      <c r="L30" s="147"/>
      <c r="M30" s="139"/>
    </row>
    <row r="31" spans="1:14" ht="17.25">
      <c r="A31" s="50"/>
      <c r="B31" s="63"/>
      <c r="C31" s="88"/>
      <c r="D31" s="87"/>
      <c r="E31" s="63"/>
      <c r="F31" s="63"/>
      <c r="G31" s="88"/>
      <c r="H31" s="85"/>
      <c r="I31" s="85"/>
      <c r="J31" s="78"/>
      <c r="K31" s="86"/>
      <c r="L31" s="147"/>
      <c r="M31" s="139"/>
    </row>
    <row r="32" spans="1:14" ht="17.25">
      <c r="A32" s="50"/>
      <c r="B32" s="63"/>
      <c r="C32" s="88"/>
      <c r="D32" s="87"/>
      <c r="E32" s="63"/>
      <c r="F32" s="63"/>
      <c r="G32" s="88"/>
      <c r="H32" s="85"/>
      <c r="I32" s="85"/>
      <c r="J32" s="78"/>
      <c r="K32" s="86"/>
      <c r="L32" s="147"/>
      <c r="M32" s="139"/>
    </row>
    <row r="33" spans="1:13" ht="17.25">
      <c r="A33" s="50"/>
      <c r="B33" s="63"/>
      <c r="C33" s="88"/>
      <c r="D33" s="87"/>
      <c r="E33" s="63"/>
      <c r="F33" s="63"/>
      <c r="G33" s="88"/>
      <c r="H33" s="85"/>
      <c r="I33" s="85"/>
      <c r="J33" s="78"/>
      <c r="K33" s="86"/>
      <c r="L33" s="147"/>
      <c r="M33" s="139"/>
    </row>
    <row r="34" spans="1:13" ht="17.25">
      <c r="A34" s="50"/>
      <c r="B34" s="63"/>
      <c r="C34" s="88"/>
      <c r="D34" s="87"/>
      <c r="E34" s="63"/>
      <c r="F34" s="63"/>
      <c r="G34" s="88"/>
      <c r="H34" s="85"/>
      <c r="I34" s="85"/>
      <c r="J34" s="78"/>
      <c r="K34" s="86"/>
      <c r="L34" s="147"/>
      <c r="M34" s="139"/>
    </row>
    <row r="35" spans="1:13" ht="17.25">
      <c r="A35" s="50"/>
      <c r="B35" s="63"/>
      <c r="C35" s="88"/>
      <c r="D35" s="87"/>
      <c r="E35" s="63"/>
      <c r="F35" s="63"/>
      <c r="G35" s="88"/>
      <c r="H35" s="85"/>
      <c r="I35" s="85"/>
      <c r="J35" s="78"/>
      <c r="K35" s="86"/>
      <c r="L35" s="147"/>
      <c r="M35" s="139"/>
    </row>
    <row r="36" spans="1:13" ht="17.25">
      <c r="A36" s="50"/>
      <c r="B36" s="63"/>
      <c r="C36" s="88"/>
      <c r="D36" s="87"/>
      <c r="E36" s="63"/>
      <c r="F36" s="63"/>
      <c r="G36" s="88"/>
      <c r="H36" s="85"/>
      <c r="I36" s="85"/>
      <c r="J36" s="78"/>
      <c r="K36" s="86"/>
      <c r="L36" s="147"/>
      <c r="M36" s="139"/>
    </row>
    <row r="37" spans="1:13" ht="17.25">
      <c r="A37" s="50"/>
      <c r="B37" s="65"/>
      <c r="C37" s="88"/>
      <c r="D37" s="87"/>
      <c r="E37" s="63"/>
      <c r="F37" s="63"/>
      <c r="G37" s="88"/>
      <c r="H37" s="85"/>
      <c r="I37" s="85"/>
      <c r="J37" s="78"/>
      <c r="K37" s="86"/>
      <c r="L37" s="147"/>
      <c r="M37" s="139"/>
    </row>
    <row r="38" spans="1:13" ht="17.25">
      <c r="A38" s="50"/>
      <c r="B38" s="61"/>
      <c r="C38" s="88"/>
      <c r="D38" s="87"/>
      <c r="E38" s="63"/>
      <c r="F38" s="63"/>
      <c r="G38" s="88"/>
      <c r="H38" s="85"/>
      <c r="I38" s="85"/>
      <c r="J38" s="78"/>
      <c r="K38" s="86"/>
      <c r="L38" s="147"/>
      <c r="M38" s="139"/>
    </row>
    <row r="39" spans="1:13" ht="17.25">
      <c r="A39" s="50"/>
      <c r="B39" s="61"/>
      <c r="C39" s="88"/>
      <c r="D39" s="87"/>
      <c r="E39" s="63"/>
      <c r="F39" s="63"/>
      <c r="G39" s="88"/>
      <c r="H39" s="85"/>
      <c r="I39" s="85"/>
      <c r="J39" s="78"/>
      <c r="K39" s="86"/>
      <c r="L39" s="147"/>
      <c r="M39" s="139"/>
    </row>
    <row r="40" spans="1:13" ht="17.25">
      <c r="A40" s="50"/>
      <c r="B40" s="64"/>
      <c r="C40" s="88"/>
      <c r="D40" s="87"/>
      <c r="E40" s="63"/>
      <c r="F40" s="63"/>
      <c r="G40" s="88"/>
      <c r="H40" s="85"/>
      <c r="I40" s="85"/>
      <c r="J40" s="78"/>
      <c r="K40" s="86"/>
      <c r="L40" s="147"/>
      <c r="M40" s="139"/>
    </row>
    <row r="41" spans="1:13" ht="17.25">
      <c r="A41" s="50"/>
      <c r="B41" s="64"/>
      <c r="C41" s="88"/>
      <c r="D41" s="87"/>
      <c r="E41" s="63"/>
      <c r="F41" s="65"/>
      <c r="G41" s="88"/>
      <c r="H41" s="85"/>
      <c r="I41" s="85"/>
      <c r="J41" s="78"/>
      <c r="K41" s="86"/>
      <c r="L41" s="147"/>
      <c r="M41" s="139"/>
    </row>
    <row r="42" spans="1:13" ht="17.25">
      <c r="A42" s="50"/>
      <c r="B42" s="64"/>
      <c r="C42" s="89"/>
      <c r="D42" s="61"/>
      <c r="E42" s="90"/>
      <c r="F42" s="63"/>
      <c r="G42" s="88"/>
      <c r="H42" s="85"/>
      <c r="I42" s="85"/>
      <c r="J42" s="78"/>
      <c r="K42" s="91"/>
      <c r="L42" s="147"/>
      <c r="M42" s="140"/>
    </row>
    <row r="43" spans="1:13" ht="17.25">
      <c r="A43" s="50"/>
      <c r="B43" s="70"/>
      <c r="C43" s="88"/>
      <c r="D43" s="64"/>
      <c r="E43" s="93"/>
      <c r="F43" s="63"/>
      <c r="G43" s="88"/>
      <c r="H43" s="85"/>
      <c r="I43" s="85"/>
      <c r="J43" s="78"/>
      <c r="K43" s="91"/>
      <c r="L43" s="147"/>
      <c r="M43" s="140"/>
    </row>
    <row r="44" spans="1:13" ht="17.25">
      <c r="A44" s="50"/>
      <c r="B44" s="74"/>
      <c r="C44" s="88"/>
      <c r="D44" s="75"/>
      <c r="E44" s="94"/>
      <c r="F44" s="63"/>
      <c r="G44" s="88"/>
      <c r="H44" s="85"/>
      <c r="I44" s="85"/>
      <c r="J44" s="78"/>
      <c r="K44" s="91"/>
      <c r="L44" s="147"/>
      <c r="M44" s="140"/>
    </row>
    <row r="45" spans="1:13" ht="17.25">
      <c r="A45" s="50"/>
      <c r="B45" s="61"/>
      <c r="C45" s="88"/>
      <c r="D45" s="87"/>
      <c r="E45" s="63"/>
      <c r="F45" s="63"/>
      <c r="G45" s="88"/>
      <c r="H45" s="85"/>
      <c r="I45" s="85"/>
      <c r="J45" s="78"/>
      <c r="K45" s="91"/>
      <c r="L45" s="147"/>
      <c r="M45" s="140"/>
    </row>
    <row r="46" spans="1:13" ht="17.25">
      <c r="A46" s="50"/>
      <c r="B46" s="63"/>
      <c r="C46" s="88"/>
      <c r="D46" s="87"/>
      <c r="E46" s="63"/>
      <c r="F46" s="63"/>
      <c r="G46" s="88"/>
      <c r="H46" s="85"/>
      <c r="I46" s="85"/>
      <c r="J46" s="78"/>
      <c r="K46" s="91"/>
      <c r="L46" s="147"/>
      <c r="M46" s="140"/>
    </row>
    <row r="47" spans="1:13" ht="17.25">
      <c r="A47" s="50"/>
      <c r="B47" s="63"/>
      <c r="C47" s="88"/>
      <c r="D47" s="87"/>
      <c r="E47" s="63"/>
      <c r="F47" s="63"/>
      <c r="G47" s="88"/>
      <c r="H47" s="85"/>
      <c r="I47" s="85"/>
      <c r="J47" s="78"/>
      <c r="K47" s="91"/>
      <c r="L47" s="147"/>
      <c r="M47" s="140"/>
    </row>
    <row r="48" spans="1:13" ht="17.25">
      <c r="A48" s="50"/>
      <c r="B48" s="63"/>
      <c r="C48" s="88"/>
      <c r="D48" s="87"/>
      <c r="E48" s="63"/>
      <c r="F48" s="63"/>
      <c r="G48" s="88"/>
      <c r="H48" s="85"/>
      <c r="I48" s="85"/>
      <c r="J48" s="78"/>
      <c r="K48" s="91"/>
      <c r="L48" s="147"/>
      <c r="M48" s="140"/>
    </row>
    <row r="49" spans="1:13" ht="17.25">
      <c r="A49" s="50"/>
      <c r="B49" s="63"/>
      <c r="C49" s="89"/>
      <c r="D49" s="87"/>
      <c r="E49" s="63"/>
      <c r="F49" s="63"/>
      <c r="G49" s="88"/>
      <c r="H49" s="85"/>
      <c r="I49" s="85"/>
      <c r="J49" s="78"/>
      <c r="K49" s="86"/>
      <c r="L49" s="147"/>
      <c r="M49" s="139"/>
    </row>
    <row r="50" spans="1:13">
      <c r="A50" s="60"/>
      <c r="B50" s="60"/>
      <c r="C50" s="85"/>
      <c r="D50" s="60"/>
      <c r="E50" s="63"/>
      <c r="F50" s="63"/>
      <c r="G50" s="88"/>
      <c r="H50" s="85"/>
      <c r="I50" s="85"/>
      <c r="J50" s="5"/>
      <c r="K50" s="60"/>
      <c r="L50" s="147"/>
      <c r="M50" s="140"/>
    </row>
    <row r="51" spans="1:13">
      <c r="A51" s="60"/>
      <c r="B51" s="60"/>
      <c r="C51" s="85"/>
      <c r="D51" s="5"/>
      <c r="E51" s="95"/>
      <c r="F51" s="95"/>
      <c r="G51" s="128"/>
      <c r="H51" s="85"/>
      <c r="I51" s="85"/>
      <c r="J51" s="5"/>
      <c r="K51" s="60"/>
      <c r="L51" s="147"/>
      <c r="M51" s="140"/>
    </row>
    <row r="52" spans="1:13">
      <c r="A52" s="60"/>
      <c r="B52" s="60"/>
      <c r="C52" s="85"/>
      <c r="D52" s="60"/>
      <c r="E52" s="66"/>
      <c r="F52" s="63"/>
      <c r="G52" s="88"/>
      <c r="H52" s="85"/>
      <c r="I52" s="85"/>
      <c r="J52" s="5"/>
      <c r="K52" s="60"/>
      <c r="L52" s="147"/>
      <c r="M52" s="140"/>
    </row>
    <row r="53" spans="1:13">
      <c r="A53" s="60"/>
      <c r="B53" s="60"/>
      <c r="C53" s="85"/>
      <c r="D53" s="60"/>
      <c r="E53" s="63"/>
      <c r="F53" s="63"/>
      <c r="G53" s="88"/>
      <c r="H53" s="85"/>
      <c r="I53" s="85"/>
      <c r="J53" s="5"/>
      <c r="K53" s="5"/>
      <c r="L53" s="143"/>
      <c r="M53" s="134"/>
    </row>
    <row r="54" spans="1:13">
      <c r="A54" s="60"/>
      <c r="B54" s="60"/>
      <c r="C54" s="85"/>
      <c r="D54" s="60"/>
      <c r="E54" s="88"/>
      <c r="F54" s="63"/>
      <c r="G54" s="88"/>
      <c r="H54" s="85"/>
      <c r="I54" s="85"/>
      <c r="J54" s="5"/>
      <c r="K54" s="5"/>
      <c r="L54" s="143"/>
      <c r="M54" s="134"/>
    </row>
    <row r="55" spans="1:13">
      <c r="A55" s="60"/>
      <c r="B55" s="60"/>
      <c r="C55" s="85"/>
      <c r="D55" s="60"/>
      <c r="E55" s="63"/>
      <c r="F55" s="63"/>
      <c r="G55" s="88"/>
      <c r="H55" s="85"/>
      <c r="I55" s="85"/>
      <c r="J55" s="5"/>
      <c r="K55" s="5"/>
      <c r="L55" s="143"/>
      <c r="M55" s="134"/>
    </row>
    <row r="56" spans="1:13">
      <c r="A56" s="60"/>
      <c r="B56" s="60"/>
      <c r="C56" s="85"/>
      <c r="D56" s="60"/>
      <c r="E56" s="66"/>
      <c r="F56" s="63"/>
      <c r="G56" s="88"/>
      <c r="H56" s="85"/>
      <c r="I56" s="85"/>
      <c r="J56" s="5"/>
      <c r="K56" s="5"/>
      <c r="L56" s="143"/>
      <c r="M56" s="134"/>
    </row>
    <row r="57" spans="1:13" ht="14.25">
      <c r="A57" s="60"/>
      <c r="B57" s="60"/>
      <c r="C57" s="85"/>
      <c r="D57" s="96"/>
      <c r="E57" s="97"/>
      <c r="F57" s="65"/>
      <c r="G57" s="88"/>
      <c r="H57" s="129"/>
      <c r="I57" s="129"/>
      <c r="J57" s="98"/>
      <c r="K57" s="5"/>
      <c r="L57" s="143"/>
      <c r="M57" s="134"/>
    </row>
    <row r="58" spans="1:13" ht="14.25">
      <c r="A58" s="60"/>
      <c r="B58" s="60"/>
      <c r="C58" s="85"/>
      <c r="D58" s="60"/>
      <c r="E58" s="63"/>
      <c r="F58" s="80"/>
      <c r="G58" s="88"/>
      <c r="H58" s="85"/>
      <c r="I58" s="85"/>
      <c r="J58" s="5"/>
      <c r="K58" s="5"/>
      <c r="L58" s="143"/>
      <c r="M58" s="134"/>
    </row>
    <row r="59" spans="1:13" ht="14.25">
      <c r="A59" s="5"/>
      <c r="B59" s="5"/>
      <c r="C59" s="112"/>
      <c r="D59" s="60"/>
      <c r="E59" s="92"/>
      <c r="F59" s="99"/>
      <c r="G59" s="130"/>
      <c r="H59" s="112"/>
      <c r="I59" s="112"/>
      <c r="J59" s="5"/>
      <c r="K59" s="5"/>
      <c r="L59" s="143"/>
      <c r="M59" s="134"/>
    </row>
    <row r="87" spans="2:6">
      <c r="D87" s="100"/>
      <c r="E87" s="101"/>
      <c r="F87" s="101"/>
    </row>
    <row r="88" spans="2:6">
      <c r="B88" s="102"/>
      <c r="D88" s="103"/>
      <c r="E88" s="103"/>
      <c r="F88" s="103"/>
    </row>
    <row r="89" spans="2:6">
      <c r="B89" s="104"/>
    </row>
    <row r="90" spans="2:6">
      <c r="B90" s="104"/>
    </row>
    <row r="91" spans="2:6">
      <c r="B91" s="104"/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"/>
  <sheetViews>
    <sheetView workbookViewId="0">
      <selection activeCell="F63" sqref="F63"/>
    </sheetView>
  </sheetViews>
  <sheetFormatPr defaultRowHeight="13.5"/>
  <cols>
    <col min="1" max="1" width="11.625" style="42" bestFit="1" customWidth="1"/>
    <col min="2" max="5" width="9" style="24"/>
    <col min="6" max="6" width="21.625" style="24" bestFit="1" customWidth="1"/>
    <col min="7" max="16384" width="9" style="24"/>
  </cols>
  <sheetData>
    <row r="1" spans="1:6">
      <c r="B1" s="24" t="s">
        <v>89</v>
      </c>
      <c r="C1" s="43" t="s">
        <v>90</v>
      </c>
      <c r="D1" s="43" t="s">
        <v>91</v>
      </c>
    </row>
    <row r="2" spans="1:6">
      <c r="A2" s="42">
        <v>42285</v>
      </c>
      <c r="B2" s="24">
        <v>26.9</v>
      </c>
      <c r="D2" s="24">
        <f>B2-计算!F$3</f>
        <v>2.7399999999999984</v>
      </c>
    </row>
    <row r="3" spans="1:6">
      <c r="A3" s="42">
        <v>42286</v>
      </c>
      <c r="B3" s="24">
        <v>26.78</v>
      </c>
      <c r="C3" s="24">
        <f>A3-A$2</f>
        <v>1</v>
      </c>
      <c r="D3" s="24">
        <f>B3-计算!F$3</f>
        <v>2.620000000000001</v>
      </c>
      <c r="E3" s="171">
        <f>D3*C3/365</f>
        <v>7.1780821917808244E-3</v>
      </c>
      <c r="F3" s="171">
        <f>E3</f>
        <v>7.1780821917808244E-3</v>
      </c>
    </row>
    <row r="4" spans="1:6">
      <c r="A4" s="42">
        <v>42289</v>
      </c>
      <c r="B4" s="24">
        <v>27.62</v>
      </c>
      <c r="C4" s="24">
        <f t="shared" ref="C4:C67" si="0">A4-A$2</f>
        <v>4</v>
      </c>
      <c r="D4" s="24">
        <f>B4-计算!F$3</f>
        <v>3.4600000000000009</v>
      </c>
      <c r="E4" s="171">
        <f t="shared" ref="E4:E67" si="1">D4*C4/365</f>
        <v>3.791780821917809E-2</v>
      </c>
      <c r="F4" s="172">
        <f>E4-E3</f>
        <v>3.0739726027397267E-2</v>
      </c>
    </row>
    <row r="5" spans="1:6">
      <c r="A5" s="42">
        <v>42290</v>
      </c>
      <c r="B5" s="24">
        <v>29.67</v>
      </c>
      <c r="C5" s="24">
        <f t="shared" si="0"/>
        <v>5</v>
      </c>
      <c r="D5" s="24">
        <f>B5-计算!F$3</f>
        <v>5.5100000000000016</v>
      </c>
      <c r="E5" s="171">
        <f t="shared" si="1"/>
        <v>7.5479452054794546E-2</v>
      </c>
      <c r="F5" s="172">
        <f t="shared" ref="F5:F68" si="2">E5-E4</f>
        <v>3.7561643835616457E-2</v>
      </c>
    </row>
    <row r="6" spans="1:6">
      <c r="A6" s="42">
        <v>42291</v>
      </c>
      <c r="B6" s="24">
        <v>28.65</v>
      </c>
      <c r="C6" s="24">
        <f t="shared" si="0"/>
        <v>6</v>
      </c>
      <c r="D6" s="24">
        <f>B6-计算!F$3</f>
        <v>4.4899999999999984</v>
      </c>
      <c r="E6" s="171">
        <f t="shared" si="1"/>
        <v>7.3808219178082168E-2</v>
      </c>
      <c r="F6" s="172">
        <f t="shared" si="2"/>
        <v>-1.671232876712378E-3</v>
      </c>
    </row>
    <row r="7" spans="1:6">
      <c r="A7" s="42">
        <v>42292</v>
      </c>
      <c r="B7" s="24">
        <v>29.32</v>
      </c>
      <c r="C7" s="24">
        <f t="shared" si="0"/>
        <v>7</v>
      </c>
      <c r="D7" s="24">
        <f>B7-计算!F$3</f>
        <v>5.16</v>
      </c>
      <c r="E7" s="171">
        <f t="shared" si="1"/>
        <v>9.895890410958906E-2</v>
      </c>
      <c r="F7" s="172">
        <f t="shared" si="2"/>
        <v>2.5150684931506892E-2</v>
      </c>
    </row>
    <row r="8" spans="1:6">
      <c r="A8" s="42">
        <v>42293</v>
      </c>
      <c r="B8" s="24">
        <v>29.76</v>
      </c>
      <c r="C8" s="24">
        <f t="shared" si="0"/>
        <v>8</v>
      </c>
      <c r="D8" s="24">
        <f>B8-计算!F$3</f>
        <v>5.6000000000000014</v>
      </c>
      <c r="E8" s="171">
        <f t="shared" si="1"/>
        <v>0.12273972602739729</v>
      </c>
      <c r="F8" s="172">
        <f t="shared" si="2"/>
        <v>2.3780821917808226E-2</v>
      </c>
    </row>
    <row r="9" spans="1:6">
      <c r="A9" s="42">
        <v>42296</v>
      </c>
      <c r="B9" s="24">
        <v>31.51</v>
      </c>
      <c r="C9" s="24">
        <f t="shared" si="0"/>
        <v>11</v>
      </c>
      <c r="D9" s="24">
        <f>B9-计算!F$3</f>
        <v>7.3500000000000014</v>
      </c>
      <c r="E9" s="171">
        <f t="shared" si="1"/>
        <v>0.22150684931506856</v>
      </c>
      <c r="F9" s="172">
        <f t="shared" si="2"/>
        <v>9.8767123287671274E-2</v>
      </c>
    </row>
    <row r="10" spans="1:6">
      <c r="A10" s="42">
        <v>42297</v>
      </c>
      <c r="B10" s="24">
        <v>30.8</v>
      </c>
      <c r="C10" s="24">
        <f t="shared" si="0"/>
        <v>12</v>
      </c>
      <c r="D10" s="24">
        <f>B10-计算!F$3</f>
        <v>6.6400000000000006</v>
      </c>
      <c r="E10" s="171">
        <f t="shared" si="1"/>
        <v>0.21830136986301371</v>
      </c>
      <c r="F10" s="172">
        <f t="shared" si="2"/>
        <v>-3.2054794520548491E-3</v>
      </c>
    </row>
    <row r="11" spans="1:6">
      <c r="A11" s="42">
        <v>42298</v>
      </c>
      <c r="B11" s="24">
        <v>27.72</v>
      </c>
      <c r="C11" s="24">
        <f t="shared" si="0"/>
        <v>13</v>
      </c>
      <c r="D11" s="24">
        <f>B11-计算!F$3</f>
        <v>3.5599999999999987</v>
      </c>
      <c r="E11" s="171">
        <f t="shared" si="1"/>
        <v>0.12679452054794518</v>
      </c>
      <c r="F11" s="172">
        <f t="shared" si="2"/>
        <v>-9.1506849315068528E-2</v>
      </c>
    </row>
    <row r="12" spans="1:6">
      <c r="A12" s="42">
        <v>42299</v>
      </c>
      <c r="B12" s="24">
        <v>28.88</v>
      </c>
      <c r="C12" s="24">
        <f t="shared" si="0"/>
        <v>14</v>
      </c>
      <c r="D12" s="24">
        <f>B12-计算!F$3</f>
        <v>4.7199999999999989</v>
      </c>
      <c r="E12" s="171">
        <f t="shared" si="1"/>
        <v>0.18104109589041092</v>
      </c>
      <c r="F12" s="172">
        <f t="shared" si="2"/>
        <v>5.4246575342465742E-2</v>
      </c>
    </row>
    <row r="13" spans="1:6">
      <c r="A13" s="42">
        <v>42300</v>
      </c>
      <c r="B13" s="24">
        <v>29.84</v>
      </c>
      <c r="C13" s="24">
        <f t="shared" si="0"/>
        <v>15</v>
      </c>
      <c r="D13" s="24">
        <f>B13-计算!F$3</f>
        <v>5.68</v>
      </c>
      <c r="E13" s="171">
        <f t="shared" si="1"/>
        <v>0.23342465753424654</v>
      </c>
      <c r="F13" s="172">
        <f t="shared" si="2"/>
        <v>5.2383561643835619E-2</v>
      </c>
    </row>
    <row r="14" spans="1:6">
      <c r="A14" s="42">
        <v>42303</v>
      </c>
      <c r="B14" s="24">
        <v>31.13</v>
      </c>
      <c r="C14" s="24">
        <f t="shared" si="0"/>
        <v>18</v>
      </c>
      <c r="D14" s="24">
        <f>B14-计算!F$3</f>
        <v>6.9699999999999989</v>
      </c>
      <c r="E14" s="171">
        <f t="shared" si="1"/>
        <v>0.34372602739726021</v>
      </c>
      <c r="F14" s="172">
        <f t="shared" si="2"/>
        <v>0.11030136986301367</v>
      </c>
    </row>
    <row r="15" spans="1:6">
      <c r="A15" s="42">
        <v>42304</v>
      </c>
      <c r="B15" s="24">
        <v>30.38</v>
      </c>
      <c r="C15" s="24">
        <f t="shared" si="0"/>
        <v>19</v>
      </c>
      <c r="D15" s="24">
        <f>B15-计算!F$3</f>
        <v>6.2199999999999989</v>
      </c>
      <c r="E15" s="171">
        <f t="shared" si="1"/>
        <v>0.32378082191780816</v>
      </c>
      <c r="F15" s="172">
        <f t="shared" si="2"/>
        <v>-1.9945205479452055E-2</v>
      </c>
    </row>
    <row r="16" spans="1:6">
      <c r="A16" s="42">
        <v>42305</v>
      </c>
      <c r="B16" s="24">
        <v>30.93</v>
      </c>
      <c r="C16" s="24">
        <f t="shared" si="0"/>
        <v>20</v>
      </c>
      <c r="D16" s="24">
        <f>B16-计算!F$3</f>
        <v>6.77</v>
      </c>
      <c r="E16" s="171">
        <f t="shared" si="1"/>
        <v>0.37095890410958898</v>
      </c>
      <c r="F16" s="172">
        <f t="shared" si="2"/>
        <v>4.7178082191780824E-2</v>
      </c>
    </row>
    <row r="17" spans="1:6">
      <c r="A17" s="42">
        <v>42306</v>
      </c>
      <c r="B17" s="24">
        <v>31.36</v>
      </c>
      <c r="C17" s="24">
        <f t="shared" si="0"/>
        <v>21</v>
      </c>
      <c r="D17" s="24">
        <f>B17-计算!F$3</f>
        <v>7.1999999999999993</v>
      </c>
      <c r="E17" s="171">
        <f t="shared" si="1"/>
        <v>0.41424657534246573</v>
      </c>
      <c r="F17" s="172">
        <f t="shared" si="2"/>
        <v>4.3287671232876745E-2</v>
      </c>
    </row>
    <row r="18" spans="1:6">
      <c r="A18" s="42">
        <v>42307</v>
      </c>
      <c r="B18" s="24">
        <v>34.06</v>
      </c>
      <c r="C18" s="24">
        <f t="shared" si="0"/>
        <v>22</v>
      </c>
      <c r="D18" s="24">
        <f>B18-计算!F$3</f>
        <v>9.9000000000000021</v>
      </c>
      <c r="E18" s="171">
        <f t="shared" si="1"/>
        <v>0.59671232876712343</v>
      </c>
      <c r="F18" s="172">
        <f t="shared" si="2"/>
        <v>0.18246575342465771</v>
      </c>
    </row>
    <row r="19" spans="1:6">
      <c r="A19" s="42">
        <v>42310</v>
      </c>
      <c r="B19" s="24">
        <v>32.700000000000003</v>
      </c>
      <c r="C19" s="24">
        <f t="shared" si="0"/>
        <v>25</v>
      </c>
      <c r="D19" s="24">
        <f>B19-计算!F$3</f>
        <v>8.5400000000000027</v>
      </c>
      <c r="E19" s="171">
        <f t="shared" si="1"/>
        <v>0.58493150684931527</v>
      </c>
      <c r="F19" s="172">
        <f t="shared" si="2"/>
        <v>-1.178082191780816E-2</v>
      </c>
    </row>
    <row r="20" spans="1:6">
      <c r="A20" s="42">
        <v>42311</v>
      </c>
      <c r="B20" s="24">
        <v>33.200000000000003</v>
      </c>
      <c r="C20" s="24">
        <f t="shared" si="0"/>
        <v>26</v>
      </c>
      <c r="D20" s="24">
        <f>B20-计算!F$3</f>
        <v>9.0400000000000027</v>
      </c>
      <c r="E20" s="171">
        <f t="shared" si="1"/>
        <v>0.64394520547945222</v>
      </c>
      <c r="F20" s="172">
        <f t="shared" si="2"/>
        <v>5.9013698630136946E-2</v>
      </c>
    </row>
    <row r="21" spans="1:6">
      <c r="A21" s="42">
        <v>42312</v>
      </c>
      <c r="B21" s="24">
        <v>36.520000000000003</v>
      </c>
      <c r="C21" s="24">
        <f t="shared" si="0"/>
        <v>27</v>
      </c>
      <c r="D21" s="24">
        <f>B21-计算!F$3</f>
        <v>12.360000000000003</v>
      </c>
      <c r="E21" s="171">
        <f t="shared" si="1"/>
        <v>0.91430136986301391</v>
      </c>
      <c r="F21" s="172">
        <f t="shared" si="2"/>
        <v>0.27035616438356169</v>
      </c>
    </row>
    <row r="22" spans="1:6">
      <c r="A22" s="42">
        <v>42313</v>
      </c>
      <c r="B22" s="24">
        <v>37.049999999999997</v>
      </c>
      <c r="C22" s="24">
        <f t="shared" si="0"/>
        <v>28</v>
      </c>
      <c r="D22" s="24">
        <f>B22-计算!F$3</f>
        <v>12.889999999999997</v>
      </c>
      <c r="E22" s="171">
        <f t="shared" si="1"/>
        <v>0.98882191780821893</v>
      </c>
      <c r="F22" s="172">
        <f t="shared" si="2"/>
        <v>7.4520547945205018E-2</v>
      </c>
    </row>
    <row r="23" spans="1:6">
      <c r="A23" s="42">
        <v>42314</v>
      </c>
      <c r="B23" s="24">
        <v>38.369999999999997</v>
      </c>
      <c r="C23" s="24">
        <f t="shared" si="0"/>
        <v>29</v>
      </c>
      <c r="D23" s="24">
        <f>B23-计算!F$3</f>
        <v>14.209999999999997</v>
      </c>
      <c r="E23" s="171">
        <f t="shared" si="1"/>
        <v>1.1290136986301367</v>
      </c>
      <c r="F23" s="172">
        <f t="shared" si="2"/>
        <v>0.14019178082191774</v>
      </c>
    </row>
    <row r="24" spans="1:6">
      <c r="A24" s="42">
        <v>42317</v>
      </c>
      <c r="B24" s="24">
        <v>41.53</v>
      </c>
      <c r="C24" s="24">
        <f t="shared" si="0"/>
        <v>32</v>
      </c>
      <c r="D24" s="24">
        <f>B24-计算!F$3</f>
        <v>17.37</v>
      </c>
      <c r="E24" s="171">
        <f t="shared" si="1"/>
        <v>1.5228493150684932</v>
      </c>
      <c r="F24" s="172">
        <f t="shared" si="2"/>
        <v>0.39383561643835652</v>
      </c>
    </row>
    <row r="25" spans="1:6">
      <c r="A25" s="42">
        <v>42318</v>
      </c>
      <c r="B25" s="24">
        <v>45.68</v>
      </c>
      <c r="C25" s="24">
        <f t="shared" si="0"/>
        <v>33</v>
      </c>
      <c r="D25" s="24">
        <f>B25-计算!F$3</f>
        <v>21.52</v>
      </c>
      <c r="E25" s="171">
        <f t="shared" si="1"/>
        <v>1.9456438356164383</v>
      </c>
      <c r="F25" s="172">
        <f t="shared" si="2"/>
        <v>0.42279452054794509</v>
      </c>
    </row>
    <row r="26" spans="1:6">
      <c r="A26" s="42">
        <v>42319</v>
      </c>
      <c r="B26" s="24">
        <v>46.91</v>
      </c>
      <c r="C26" s="24">
        <f t="shared" si="0"/>
        <v>34</v>
      </c>
      <c r="D26" s="24">
        <f>B26-计算!F$3</f>
        <v>22.749999999999996</v>
      </c>
      <c r="E26" s="171">
        <f t="shared" si="1"/>
        <v>2.1191780821917807</v>
      </c>
      <c r="F26" s="172">
        <f t="shared" si="2"/>
        <v>0.17353424657534244</v>
      </c>
    </row>
    <row r="27" spans="1:6">
      <c r="A27" s="42">
        <v>42320</v>
      </c>
      <c r="B27" s="24">
        <v>46.16</v>
      </c>
      <c r="C27" s="24">
        <f t="shared" si="0"/>
        <v>35</v>
      </c>
      <c r="D27" s="24">
        <f>B27-计算!F$3</f>
        <v>21.999999999999996</v>
      </c>
      <c r="E27" s="171">
        <f t="shared" si="1"/>
        <v>2.10958904109589</v>
      </c>
      <c r="F27" s="172">
        <f t="shared" si="2"/>
        <v>-9.5890410958907601E-3</v>
      </c>
    </row>
    <row r="28" spans="1:6">
      <c r="A28" s="42">
        <v>42321</v>
      </c>
      <c r="B28" s="24">
        <v>45.83</v>
      </c>
      <c r="C28" s="24">
        <f t="shared" si="0"/>
        <v>36</v>
      </c>
      <c r="D28" s="24">
        <f>B28-计算!F$3</f>
        <v>21.669999999999998</v>
      </c>
      <c r="E28" s="171">
        <f t="shared" si="1"/>
        <v>2.1373150684931503</v>
      </c>
      <c r="F28" s="172">
        <f t="shared" si="2"/>
        <v>2.7726027397260378E-2</v>
      </c>
    </row>
    <row r="29" spans="1:6">
      <c r="A29" s="42">
        <v>42324</v>
      </c>
      <c r="B29" s="24">
        <v>45.72</v>
      </c>
      <c r="C29" s="24">
        <f t="shared" si="0"/>
        <v>39</v>
      </c>
      <c r="D29" s="24">
        <f>B29-计算!F$3</f>
        <v>21.56</v>
      </c>
      <c r="E29" s="171">
        <f t="shared" si="1"/>
        <v>2.3036712328767122</v>
      </c>
      <c r="F29" s="172">
        <f t="shared" si="2"/>
        <v>0.16635616438356182</v>
      </c>
    </row>
    <row r="30" spans="1:6">
      <c r="A30" s="42">
        <v>42325</v>
      </c>
      <c r="B30" s="24">
        <v>46</v>
      </c>
      <c r="C30" s="24">
        <f t="shared" si="0"/>
        <v>40</v>
      </c>
      <c r="D30" s="24">
        <f>B30-计算!F$3</f>
        <v>21.84</v>
      </c>
      <c r="E30" s="171">
        <f t="shared" si="1"/>
        <v>2.3934246575342466</v>
      </c>
      <c r="F30" s="172">
        <f t="shared" si="2"/>
        <v>8.9753424657534442E-2</v>
      </c>
    </row>
    <row r="31" spans="1:6">
      <c r="A31" s="42">
        <v>42326</v>
      </c>
      <c r="B31" s="24">
        <v>45</v>
      </c>
      <c r="C31" s="24">
        <f t="shared" si="0"/>
        <v>41</v>
      </c>
      <c r="D31" s="24">
        <f>B31-计算!F$3</f>
        <v>20.84</v>
      </c>
      <c r="E31" s="171">
        <f t="shared" si="1"/>
        <v>2.3409315068493148</v>
      </c>
      <c r="F31" s="172">
        <f t="shared" si="2"/>
        <v>-5.2493150684931766E-2</v>
      </c>
    </row>
    <row r="32" spans="1:6">
      <c r="A32" s="42">
        <v>42327</v>
      </c>
      <c r="B32" s="24">
        <v>49.5</v>
      </c>
      <c r="C32" s="24">
        <f t="shared" si="0"/>
        <v>42</v>
      </c>
      <c r="D32" s="24">
        <f>B32-计算!F$3</f>
        <v>25.34</v>
      </c>
      <c r="E32" s="171">
        <f t="shared" si="1"/>
        <v>2.9158356164383559</v>
      </c>
      <c r="F32" s="172">
        <f t="shared" si="2"/>
        <v>0.57490410958904103</v>
      </c>
    </row>
    <row r="33" spans="1:6">
      <c r="A33" s="42">
        <v>42328</v>
      </c>
      <c r="B33" s="24">
        <v>50.9</v>
      </c>
      <c r="C33" s="24">
        <f t="shared" si="0"/>
        <v>43</v>
      </c>
      <c r="D33" s="24">
        <f>B33-计算!F$3</f>
        <v>26.74</v>
      </c>
      <c r="E33" s="171">
        <f t="shared" si="1"/>
        <v>3.1501917808219178</v>
      </c>
      <c r="F33" s="172">
        <f t="shared" si="2"/>
        <v>0.23435616438356188</v>
      </c>
    </row>
    <row r="34" spans="1:6">
      <c r="A34" s="42">
        <v>42331</v>
      </c>
      <c r="B34" s="24">
        <v>46.44</v>
      </c>
      <c r="C34" s="24">
        <f t="shared" si="0"/>
        <v>46</v>
      </c>
      <c r="D34" s="24">
        <f>B34-计算!F$3</f>
        <v>22.279999999999998</v>
      </c>
      <c r="E34" s="171">
        <f t="shared" si="1"/>
        <v>2.8078904109589038</v>
      </c>
      <c r="F34" s="172">
        <f t="shared" si="2"/>
        <v>-0.34230136986301396</v>
      </c>
    </row>
    <row r="35" spans="1:6">
      <c r="A35" s="42">
        <v>42332</v>
      </c>
      <c r="B35" s="24">
        <v>47.83</v>
      </c>
      <c r="C35" s="24">
        <f t="shared" si="0"/>
        <v>47</v>
      </c>
      <c r="D35" s="24">
        <f>B35-计算!F$3</f>
        <v>23.669999999999998</v>
      </c>
      <c r="E35" s="171">
        <f t="shared" si="1"/>
        <v>3.0479178082191782</v>
      </c>
      <c r="F35" s="172">
        <f t="shared" si="2"/>
        <v>0.24002739726027444</v>
      </c>
    </row>
    <row r="36" spans="1:6">
      <c r="A36" s="42">
        <v>42333</v>
      </c>
      <c r="B36" s="24">
        <v>47.91</v>
      </c>
      <c r="C36" s="24">
        <f t="shared" si="0"/>
        <v>48</v>
      </c>
      <c r="D36" s="24">
        <f>B36-计算!F$3</f>
        <v>23.749999999999996</v>
      </c>
      <c r="E36" s="171">
        <f t="shared" si="1"/>
        <v>3.1232876712328759</v>
      </c>
      <c r="F36" s="172">
        <f t="shared" si="2"/>
        <v>7.5369863013697636E-2</v>
      </c>
    </row>
    <row r="37" spans="1:6">
      <c r="A37" s="42">
        <v>42334</v>
      </c>
      <c r="B37" s="24">
        <v>45.66</v>
      </c>
      <c r="C37" s="24">
        <f t="shared" si="0"/>
        <v>49</v>
      </c>
      <c r="D37" s="24">
        <f>B37-计算!F$3</f>
        <v>21.499999999999996</v>
      </c>
      <c r="E37" s="171">
        <f t="shared" si="1"/>
        <v>2.8863013698630131</v>
      </c>
      <c r="F37" s="172">
        <f t="shared" si="2"/>
        <v>-0.23698630136986276</v>
      </c>
    </row>
    <row r="38" spans="1:6">
      <c r="A38" s="42">
        <v>42335</v>
      </c>
      <c r="B38" s="24">
        <v>43.1</v>
      </c>
      <c r="C38" s="24">
        <f t="shared" si="0"/>
        <v>50</v>
      </c>
      <c r="D38" s="24">
        <f>B38-计算!F$3</f>
        <v>18.940000000000001</v>
      </c>
      <c r="E38" s="171">
        <f t="shared" si="1"/>
        <v>2.5945205479452058</v>
      </c>
      <c r="F38" s="172">
        <f t="shared" si="2"/>
        <v>-0.2917808219178073</v>
      </c>
    </row>
    <row r="39" spans="1:6">
      <c r="A39" s="42">
        <v>42338</v>
      </c>
      <c r="B39" s="24">
        <v>47.41</v>
      </c>
      <c r="C39" s="24">
        <f t="shared" si="0"/>
        <v>53</v>
      </c>
      <c r="D39" s="24">
        <f>B39-计算!F$3</f>
        <v>23.249999999999996</v>
      </c>
      <c r="E39" s="171">
        <f t="shared" si="1"/>
        <v>3.3760273972602732</v>
      </c>
      <c r="F39" s="172">
        <f t="shared" si="2"/>
        <v>0.78150684931506742</v>
      </c>
    </row>
    <row r="40" spans="1:6">
      <c r="A40" s="42">
        <v>42339</v>
      </c>
      <c r="B40" s="24">
        <v>44.08</v>
      </c>
      <c r="C40" s="24">
        <f t="shared" si="0"/>
        <v>54</v>
      </c>
      <c r="D40" s="24">
        <f>B40-计算!F$3</f>
        <v>19.919999999999998</v>
      </c>
      <c r="E40" s="171">
        <f t="shared" si="1"/>
        <v>2.9470684931506845</v>
      </c>
      <c r="F40" s="172">
        <f t="shared" si="2"/>
        <v>-0.4289589041095887</v>
      </c>
    </row>
    <row r="41" spans="1:6">
      <c r="A41" s="42">
        <v>42340</v>
      </c>
      <c r="B41" s="24">
        <v>45.3</v>
      </c>
      <c r="C41" s="24">
        <f t="shared" si="0"/>
        <v>55</v>
      </c>
      <c r="D41" s="24">
        <f>B41-计算!F$3</f>
        <v>21.139999999999997</v>
      </c>
      <c r="E41" s="171">
        <f t="shared" si="1"/>
        <v>3.185479452054794</v>
      </c>
      <c r="F41" s="172">
        <f t="shared" si="2"/>
        <v>0.23841095890410946</v>
      </c>
    </row>
    <row r="42" spans="1:6">
      <c r="A42" s="42">
        <v>42341</v>
      </c>
      <c r="B42" s="24">
        <v>49.83</v>
      </c>
      <c r="C42" s="24">
        <f t="shared" si="0"/>
        <v>56</v>
      </c>
      <c r="D42" s="24">
        <f>B42-计算!F$3</f>
        <v>25.669999999999998</v>
      </c>
      <c r="E42" s="171">
        <f t="shared" si="1"/>
        <v>3.9384109589041096</v>
      </c>
      <c r="F42" s="172">
        <f t="shared" si="2"/>
        <v>0.75293150684931565</v>
      </c>
    </row>
    <row r="43" spans="1:6">
      <c r="A43" s="42">
        <v>42342</v>
      </c>
      <c r="B43" s="24">
        <v>49.5</v>
      </c>
      <c r="C43" s="24">
        <f t="shared" si="0"/>
        <v>57</v>
      </c>
      <c r="D43" s="24">
        <f>B43-计算!F$3</f>
        <v>25.34</v>
      </c>
      <c r="E43" s="171">
        <f t="shared" si="1"/>
        <v>3.9572054794520546</v>
      </c>
      <c r="F43" s="172">
        <f t="shared" si="2"/>
        <v>1.8794520547944948E-2</v>
      </c>
    </row>
    <row r="44" spans="1:6">
      <c r="A44" s="42">
        <v>42345</v>
      </c>
      <c r="B44" s="24">
        <v>53.39</v>
      </c>
      <c r="C44" s="24">
        <f t="shared" si="0"/>
        <v>60</v>
      </c>
      <c r="D44" s="24">
        <f>B44-计算!F$3</f>
        <v>29.23</v>
      </c>
      <c r="E44" s="171">
        <f t="shared" si="1"/>
        <v>4.8049315068493152</v>
      </c>
      <c r="F44" s="172">
        <f t="shared" si="2"/>
        <v>0.84772602739726066</v>
      </c>
    </row>
    <row r="45" spans="1:6">
      <c r="A45" s="42">
        <v>42346</v>
      </c>
      <c r="B45" s="24">
        <v>57</v>
      </c>
      <c r="C45" s="24">
        <f t="shared" si="0"/>
        <v>61</v>
      </c>
      <c r="D45" s="24">
        <f>B45-计算!F$3</f>
        <v>32.840000000000003</v>
      </c>
      <c r="E45" s="171">
        <f t="shared" si="1"/>
        <v>5.4883287671232885</v>
      </c>
      <c r="F45" s="172">
        <f t="shared" si="2"/>
        <v>0.68339726027397329</v>
      </c>
    </row>
    <row r="46" spans="1:6">
      <c r="A46" s="42">
        <v>42347</v>
      </c>
      <c r="B46" s="24">
        <v>62.7</v>
      </c>
      <c r="C46" s="24">
        <f t="shared" si="0"/>
        <v>62</v>
      </c>
      <c r="D46" s="24">
        <f>B46-计算!F$3</f>
        <v>38.540000000000006</v>
      </c>
      <c r="E46" s="171">
        <f t="shared" si="1"/>
        <v>6.5465205479452067</v>
      </c>
      <c r="F46" s="172">
        <f t="shared" si="2"/>
        <v>1.0581917808219181</v>
      </c>
    </row>
    <row r="47" spans="1:6">
      <c r="A47" s="42">
        <v>42348</v>
      </c>
      <c r="B47" s="24">
        <v>63.2</v>
      </c>
      <c r="C47" s="24">
        <f t="shared" si="0"/>
        <v>63</v>
      </c>
      <c r="D47" s="24">
        <f>B47-计算!F$3</f>
        <v>39.040000000000006</v>
      </c>
      <c r="E47" s="171">
        <f t="shared" si="1"/>
        <v>6.7384109589041108</v>
      </c>
      <c r="F47" s="172">
        <f t="shared" si="2"/>
        <v>0.19189041095890413</v>
      </c>
    </row>
    <row r="48" spans="1:6">
      <c r="A48" s="42">
        <v>42349</v>
      </c>
      <c r="B48" s="24">
        <v>59.92</v>
      </c>
      <c r="C48" s="24">
        <f t="shared" si="0"/>
        <v>64</v>
      </c>
      <c r="D48" s="24">
        <f>B48-计算!F$3</f>
        <v>35.760000000000005</v>
      </c>
      <c r="E48" s="171">
        <f t="shared" si="1"/>
        <v>6.2702465753424663</v>
      </c>
      <c r="F48" s="172">
        <f t="shared" si="2"/>
        <v>-0.46816438356164447</v>
      </c>
    </row>
    <row r="49" spans="1:6">
      <c r="A49" s="42">
        <v>42352</v>
      </c>
      <c r="B49" s="24">
        <v>59.05</v>
      </c>
      <c r="C49" s="24">
        <f t="shared" si="0"/>
        <v>67</v>
      </c>
      <c r="D49" s="24">
        <f>B49-计算!F$3</f>
        <v>34.89</v>
      </c>
      <c r="E49" s="171">
        <f t="shared" si="1"/>
        <v>6.4044657534246578</v>
      </c>
      <c r="F49" s="172">
        <f t="shared" si="2"/>
        <v>0.13421917808219153</v>
      </c>
    </row>
    <row r="50" spans="1:6">
      <c r="A50" s="42">
        <v>42353</v>
      </c>
      <c r="B50" s="24">
        <v>62.75</v>
      </c>
      <c r="C50" s="24">
        <f t="shared" si="0"/>
        <v>68</v>
      </c>
      <c r="D50" s="24">
        <f>B50-计算!F$3</f>
        <v>38.590000000000003</v>
      </c>
      <c r="E50" s="171">
        <f t="shared" si="1"/>
        <v>7.1893698630136997</v>
      </c>
      <c r="F50" s="172">
        <f t="shared" si="2"/>
        <v>0.78490410958904189</v>
      </c>
    </row>
    <row r="51" spans="1:6">
      <c r="A51" s="42">
        <v>42354</v>
      </c>
      <c r="B51" s="24">
        <v>60.4</v>
      </c>
      <c r="C51" s="24">
        <f t="shared" si="0"/>
        <v>69</v>
      </c>
      <c r="D51" s="24">
        <f>B51-计算!F$3</f>
        <v>36.239999999999995</v>
      </c>
      <c r="E51" s="171">
        <f t="shared" si="1"/>
        <v>6.8508493150684915</v>
      </c>
      <c r="F51" s="172">
        <f t="shared" si="2"/>
        <v>-0.33852054794520825</v>
      </c>
    </row>
    <row r="52" spans="1:6">
      <c r="A52" s="42">
        <v>42355</v>
      </c>
      <c r="B52" s="24">
        <v>60.99</v>
      </c>
      <c r="C52" s="24">
        <f t="shared" si="0"/>
        <v>70</v>
      </c>
      <c r="D52" s="24">
        <f>B52-计算!F$3</f>
        <v>36.83</v>
      </c>
      <c r="E52" s="171">
        <f t="shared" si="1"/>
        <v>7.0632876712328763</v>
      </c>
      <c r="F52" s="172">
        <f t="shared" si="2"/>
        <v>0.21243835616438478</v>
      </c>
    </row>
    <row r="53" spans="1:6">
      <c r="A53" s="42">
        <v>42356</v>
      </c>
      <c r="B53" s="24">
        <v>62.99</v>
      </c>
      <c r="C53" s="24">
        <f t="shared" si="0"/>
        <v>71</v>
      </c>
      <c r="D53" s="24">
        <f>B53-计算!F$3</f>
        <v>38.83</v>
      </c>
      <c r="E53" s="171">
        <f t="shared" si="1"/>
        <v>7.553232876712328</v>
      </c>
      <c r="F53" s="172">
        <f t="shared" si="2"/>
        <v>0.48994520547945175</v>
      </c>
    </row>
    <row r="54" spans="1:6">
      <c r="A54" s="42">
        <v>42359</v>
      </c>
      <c r="B54" s="24">
        <v>59.97</v>
      </c>
      <c r="C54" s="24">
        <f t="shared" si="0"/>
        <v>74</v>
      </c>
      <c r="D54" s="24">
        <f>B54-计算!F$3</f>
        <v>35.81</v>
      </c>
      <c r="E54" s="171">
        <f t="shared" si="1"/>
        <v>7.2601095890410958</v>
      </c>
      <c r="F54" s="172">
        <f t="shared" si="2"/>
        <v>-0.29312328767123219</v>
      </c>
    </row>
    <row r="55" spans="1:6">
      <c r="A55" s="42">
        <v>42360</v>
      </c>
      <c r="B55" s="24">
        <v>60.14</v>
      </c>
      <c r="C55" s="24">
        <f t="shared" si="0"/>
        <v>75</v>
      </c>
      <c r="D55" s="24">
        <f>B55-计算!F$3</f>
        <v>35.980000000000004</v>
      </c>
      <c r="E55" s="171">
        <f t="shared" si="1"/>
        <v>7.3931506849315083</v>
      </c>
      <c r="F55" s="172">
        <f t="shared" si="2"/>
        <v>0.13304109589041246</v>
      </c>
    </row>
    <row r="56" spans="1:6">
      <c r="A56" s="42">
        <v>42361</v>
      </c>
      <c r="B56" s="24">
        <v>59.45</v>
      </c>
      <c r="C56" s="24">
        <f t="shared" si="0"/>
        <v>76</v>
      </c>
      <c r="D56" s="24">
        <f>B56-计算!F$3</f>
        <v>35.290000000000006</v>
      </c>
      <c r="E56" s="171">
        <f t="shared" si="1"/>
        <v>7.3480547945205492</v>
      </c>
      <c r="F56" s="172">
        <f t="shared" si="2"/>
        <v>-4.5095890410959072E-2</v>
      </c>
    </row>
    <row r="57" spans="1:6">
      <c r="A57" s="42">
        <v>42362</v>
      </c>
      <c r="B57" s="24">
        <v>58.9</v>
      </c>
      <c r="C57" s="24">
        <f t="shared" si="0"/>
        <v>77</v>
      </c>
      <c r="D57" s="24">
        <f>B57-计算!F$3</f>
        <v>34.739999999999995</v>
      </c>
      <c r="E57" s="171">
        <f t="shared" si="1"/>
        <v>7.3287123287671223</v>
      </c>
      <c r="F57" s="172">
        <f t="shared" si="2"/>
        <v>-1.9342465753426907E-2</v>
      </c>
    </row>
    <row r="58" spans="1:6">
      <c r="A58" s="42">
        <v>42363</v>
      </c>
      <c r="B58" s="24">
        <v>60.8</v>
      </c>
      <c r="C58" s="24">
        <f t="shared" si="0"/>
        <v>78</v>
      </c>
      <c r="D58" s="24">
        <f>B58-计算!F$3</f>
        <v>36.64</v>
      </c>
      <c r="E58" s="171">
        <f t="shared" si="1"/>
        <v>7.8299178082191787</v>
      </c>
      <c r="F58" s="172">
        <f t="shared" si="2"/>
        <v>0.5012054794520564</v>
      </c>
    </row>
    <row r="59" spans="1:6">
      <c r="A59" s="42">
        <v>42366</v>
      </c>
      <c r="B59" s="24">
        <v>59.15</v>
      </c>
      <c r="C59" s="24">
        <f t="shared" si="0"/>
        <v>81</v>
      </c>
      <c r="D59" s="24">
        <f>B59-计算!F$3</f>
        <v>34.989999999999995</v>
      </c>
      <c r="E59" s="171">
        <f t="shared" si="1"/>
        <v>7.7649041095890396</v>
      </c>
      <c r="F59" s="172">
        <f t="shared" si="2"/>
        <v>-6.5013698630139061E-2</v>
      </c>
    </row>
    <row r="60" spans="1:6">
      <c r="A60" s="42">
        <v>42367</v>
      </c>
      <c r="B60" s="24">
        <v>63.88</v>
      </c>
      <c r="C60" s="24">
        <f t="shared" si="0"/>
        <v>82</v>
      </c>
      <c r="D60" s="24">
        <f>B60-计算!F$3</f>
        <v>39.72</v>
      </c>
      <c r="E60" s="171">
        <f t="shared" si="1"/>
        <v>8.9233972602739726</v>
      </c>
      <c r="F60" s="172">
        <f t="shared" si="2"/>
        <v>1.158493150684933</v>
      </c>
    </row>
    <row r="61" spans="1:6">
      <c r="A61" s="42">
        <v>42368</v>
      </c>
      <c r="B61" s="24">
        <v>63.21</v>
      </c>
      <c r="C61" s="24">
        <f t="shared" si="0"/>
        <v>83</v>
      </c>
      <c r="D61" s="24">
        <f>B61-计算!F$3</f>
        <v>39.049999999999997</v>
      </c>
      <c r="E61" s="171">
        <f t="shared" si="1"/>
        <v>8.8798630136986283</v>
      </c>
      <c r="F61" s="172">
        <f t="shared" si="2"/>
        <v>-4.3534246575344326E-2</v>
      </c>
    </row>
    <row r="62" spans="1:6">
      <c r="A62" s="42">
        <v>42369</v>
      </c>
      <c r="B62" s="24">
        <v>62.93</v>
      </c>
      <c r="C62" s="24">
        <f t="shared" si="0"/>
        <v>84</v>
      </c>
      <c r="D62" s="24">
        <f>B62-计算!F$3</f>
        <v>38.769999999999996</v>
      </c>
      <c r="E62" s="171">
        <f t="shared" si="1"/>
        <v>8.9224109589041092</v>
      </c>
      <c r="F62" s="172">
        <f t="shared" si="2"/>
        <v>4.2547945205480886E-2</v>
      </c>
    </row>
    <row r="63" spans="1:6">
      <c r="A63" s="42">
        <v>42373</v>
      </c>
      <c r="B63" s="24">
        <v>56.64</v>
      </c>
      <c r="C63" s="24">
        <f t="shared" si="0"/>
        <v>88</v>
      </c>
      <c r="D63" s="24">
        <f>B63-计算!F$3</f>
        <v>32.480000000000004</v>
      </c>
      <c r="E63" s="171">
        <f t="shared" si="1"/>
        <v>7.8307945205479461</v>
      </c>
      <c r="F63" s="172">
        <f t="shared" si="2"/>
        <v>-1.0916164383561631</v>
      </c>
    </row>
    <row r="64" spans="1:6">
      <c r="A64" s="42">
        <v>42374</v>
      </c>
      <c r="B64" s="24">
        <v>51.06</v>
      </c>
      <c r="C64" s="24">
        <f t="shared" si="0"/>
        <v>89</v>
      </c>
      <c r="D64" s="24">
        <f>B64-计算!F$3</f>
        <v>26.900000000000002</v>
      </c>
      <c r="E64" s="171">
        <f t="shared" si="1"/>
        <v>6.5591780821917816</v>
      </c>
      <c r="F64" s="172">
        <f t="shared" si="2"/>
        <v>-1.2716164383561646</v>
      </c>
    </row>
    <row r="65" spans="1:6">
      <c r="A65" s="42">
        <v>42375</v>
      </c>
      <c r="B65" s="24">
        <v>52.5</v>
      </c>
      <c r="C65" s="24">
        <f t="shared" si="0"/>
        <v>90</v>
      </c>
      <c r="D65" s="24">
        <f>B65-计算!F$3</f>
        <v>28.34</v>
      </c>
      <c r="E65" s="171">
        <f t="shared" si="1"/>
        <v>6.987945205479452</v>
      </c>
      <c r="F65" s="172">
        <f t="shared" si="2"/>
        <v>0.42876712328767042</v>
      </c>
    </row>
    <row r="66" spans="1:6">
      <c r="A66" s="42">
        <v>42376</v>
      </c>
      <c r="B66" s="24">
        <v>47.25</v>
      </c>
      <c r="C66" s="24">
        <f t="shared" si="0"/>
        <v>91</v>
      </c>
      <c r="D66" s="24">
        <f>B66-计算!F$3</f>
        <v>23.09</v>
      </c>
      <c r="E66" s="171">
        <f t="shared" si="1"/>
        <v>5.7566849315068493</v>
      </c>
      <c r="F66" s="172">
        <f t="shared" si="2"/>
        <v>-1.2312602739726026</v>
      </c>
    </row>
    <row r="67" spans="1:6">
      <c r="A67" s="42">
        <v>42377</v>
      </c>
      <c r="B67" s="24">
        <v>45.21</v>
      </c>
      <c r="C67" s="24">
        <f t="shared" si="0"/>
        <v>92</v>
      </c>
      <c r="D67" s="24">
        <f>B67-计算!F$3</f>
        <v>21.05</v>
      </c>
      <c r="E67" s="171">
        <f t="shared" si="1"/>
        <v>5.3057534246575342</v>
      </c>
      <c r="F67" s="172">
        <f t="shared" si="2"/>
        <v>-0.45093150684931516</v>
      </c>
    </row>
    <row r="68" spans="1:6">
      <c r="A68" s="42">
        <v>42380</v>
      </c>
      <c r="B68" s="24">
        <v>42.96</v>
      </c>
      <c r="C68" s="24">
        <f t="shared" ref="C68:C131" si="3">A68-A$2</f>
        <v>95</v>
      </c>
      <c r="D68" s="24">
        <f>B68-计算!F$3</f>
        <v>18.8</v>
      </c>
      <c r="E68" s="171">
        <f t="shared" ref="E68:E131" si="4">D68*C68/365</f>
        <v>4.8931506849315065</v>
      </c>
      <c r="F68" s="172">
        <f t="shared" si="2"/>
        <v>-0.41260273972602768</v>
      </c>
    </row>
    <row r="69" spans="1:6">
      <c r="A69" s="42">
        <v>42381</v>
      </c>
      <c r="B69" s="24">
        <v>44.82</v>
      </c>
      <c r="C69" s="24">
        <f t="shared" si="3"/>
        <v>96</v>
      </c>
      <c r="D69" s="24">
        <f>B69-计算!F$3</f>
        <v>20.66</v>
      </c>
      <c r="E69" s="171">
        <f t="shared" si="4"/>
        <v>5.4338630136986303</v>
      </c>
      <c r="F69" s="172">
        <f t="shared" ref="F69:F132" si="5">E69-E68</f>
        <v>0.54071232876712383</v>
      </c>
    </row>
    <row r="70" spans="1:6">
      <c r="A70" s="42">
        <v>42382</v>
      </c>
      <c r="B70" s="24">
        <v>43</v>
      </c>
      <c r="C70" s="24">
        <f t="shared" si="3"/>
        <v>97</v>
      </c>
      <c r="D70" s="24">
        <f>B70-计算!F$3</f>
        <v>18.84</v>
      </c>
      <c r="E70" s="171">
        <f t="shared" si="4"/>
        <v>5.0067945205479454</v>
      </c>
      <c r="F70" s="172">
        <f t="shared" si="5"/>
        <v>-0.42706849315068496</v>
      </c>
    </row>
    <row r="71" spans="1:6">
      <c r="A71" s="42">
        <v>42383</v>
      </c>
      <c r="B71" s="24">
        <v>47.3</v>
      </c>
      <c r="C71" s="24">
        <f t="shared" si="3"/>
        <v>98</v>
      </c>
      <c r="D71" s="24">
        <f>B71-计算!F$3</f>
        <v>23.139999999999997</v>
      </c>
      <c r="E71" s="171">
        <f t="shared" si="4"/>
        <v>6.2129315068493147</v>
      </c>
      <c r="F71" s="172">
        <f t="shared" si="5"/>
        <v>1.2061369863013693</v>
      </c>
    </row>
    <row r="72" spans="1:6">
      <c r="A72" s="42">
        <v>42384</v>
      </c>
      <c r="B72" s="24">
        <v>46.32</v>
      </c>
      <c r="C72" s="24">
        <f t="shared" si="3"/>
        <v>99</v>
      </c>
      <c r="D72" s="24">
        <f>B72-计算!F$3</f>
        <v>22.16</v>
      </c>
      <c r="E72" s="171">
        <f t="shared" si="4"/>
        <v>6.0105205479452062</v>
      </c>
      <c r="F72" s="172">
        <f t="shared" si="5"/>
        <v>-0.20241095890410854</v>
      </c>
    </row>
    <row r="73" spans="1:6">
      <c r="A73" s="42">
        <v>42387</v>
      </c>
      <c r="B73" s="24">
        <v>46.4</v>
      </c>
      <c r="C73" s="24">
        <f t="shared" si="3"/>
        <v>102</v>
      </c>
      <c r="D73" s="24">
        <f>B73-计算!F$3</f>
        <v>22.24</v>
      </c>
      <c r="E73" s="171">
        <f t="shared" si="4"/>
        <v>6.2150136986301368</v>
      </c>
      <c r="F73" s="172">
        <f t="shared" si="5"/>
        <v>0.20449315068493057</v>
      </c>
    </row>
    <row r="74" spans="1:6">
      <c r="A74" s="42">
        <v>42388</v>
      </c>
      <c r="B74" s="24">
        <v>48.4</v>
      </c>
      <c r="C74" s="24">
        <f t="shared" si="3"/>
        <v>103</v>
      </c>
      <c r="D74" s="24">
        <f>B74-计算!F$3</f>
        <v>24.24</v>
      </c>
      <c r="E74" s="171">
        <f t="shared" si="4"/>
        <v>6.8403287671232871</v>
      </c>
      <c r="F74" s="172">
        <f t="shared" si="5"/>
        <v>0.62531506849315033</v>
      </c>
    </row>
    <row r="75" spans="1:6">
      <c r="A75" s="42">
        <v>42389</v>
      </c>
      <c r="B75" s="24">
        <v>48.76</v>
      </c>
      <c r="C75" s="24">
        <f t="shared" si="3"/>
        <v>104</v>
      </c>
      <c r="D75" s="24">
        <f>B75-计算!F$3</f>
        <v>24.599999999999998</v>
      </c>
      <c r="E75" s="171">
        <f t="shared" si="4"/>
        <v>7.0093150684931498</v>
      </c>
      <c r="F75" s="172">
        <f t="shared" si="5"/>
        <v>0.1689863013698627</v>
      </c>
    </row>
    <row r="76" spans="1:6">
      <c r="A76" s="42">
        <v>42390</v>
      </c>
      <c r="B76" s="24">
        <v>43.88</v>
      </c>
      <c r="C76" s="24">
        <f t="shared" si="3"/>
        <v>105</v>
      </c>
      <c r="D76" s="24">
        <f>B76-计算!F$3</f>
        <v>19.720000000000002</v>
      </c>
      <c r="E76" s="171">
        <f t="shared" si="4"/>
        <v>5.672876712328768</v>
      </c>
      <c r="F76" s="172">
        <f t="shared" si="5"/>
        <v>-1.3364383561643818</v>
      </c>
    </row>
    <row r="77" spans="1:6">
      <c r="A77" s="42">
        <v>42391</v>
      </c>
      <c r="B77" s="24">
        <v>43.88</v>
      </c>
      <c r="C77" s="24">
        <f t="shared" si="3"/>
        <v>106</v>
      </c>
      <c r="D77" s="24">
        <f>B77-计算!F$3</f>
        <v>19.720000000000002</v>
      </c>
      <c r="E77" s="171">
        <f t="shared" si="4"/>
        <v>5.7269041095890412</v>
      </c>
      <c r="F77" s="172">
        <f t="shared" si="5"/>
        <v>5.4027397260273169E-2</v>
      </c>
    </row>
    <row r="78" spans="1:6">
      <c r="A78" s="42">
        <v>42394</v>
      </c>
      <c r="B78" s="24">
        <v>43.26</v>
      </c>
      <c r="C78" s="24">
        <f t="shared" si="3"/>
        <v>109</v>
      </c>
      <c r="D78" s="24">
        <f>B78-计算!F$3</f>
        <v>19.099999999999998</v>
      </c>
      <c r="E78" s="171">
        <f t="shared" si="4"/>
        <v>5.7038356164383552</v>
      </c>
      <c r="F78" s="172">
        <f t="shared" si="5"/>
        <v>-2.3068493150685931E-2</v>
      </c>
    </row>
    <row r="79" spans="1:6">
      <c r="A79" s="42">
        <v>42395</v>
      </c>
      <c r="B79" s="24">
        <v>38.93</v>
      </c>
      <c r="C79" s="24">
        <f t="shared" si="3"/>
        <v>110</v>
      </c>
      <c r="D79" s="24">
        <f>B79-计算!F$3</f>
        <v>14.77</v>
      </c>
      <c r="E79" s="171">
        <f t="shared" si="4"/>
        <v>4.4512328767123286</v>
      </c>
      <c r="F79" s="172">
        <f t="shared" si="5"/>
        <v>-1.2526027397260266</v>
      </c>
    </row>
    <row r="80" spans="1:6">
      <c r="A80" s="42">
        <v>42396</v>
      </c>
      <c r="B80" s="24">
        <v>37.15</v>
      </c>
      <c r="C80" s="24">
        <f t="shared" si="3"/>
        <v>111</v>
      </c>
      <c r="D80" s="24">
        <f>B80-计算!F$3</f>
        <v>12.989999999999998</v>
      </c>
      <c r="E80" s="171">
        <f t="shared" si="4"/>
        <v>3.9503835616438354</v>
      </c>
      <c r="F80" s="172">
        <f t="shared" si="5"/>
        <v>-0.50084931506849317</v>
      </c>
    </row>
    <row r="81" spans="1:6">
      <c r="A81" s="42">
        <v>42397</v>
      </c>
      <c r="B81" s="24">
        <v>33.44</v>
      </c>
      <c r="C81" s="24">
        <f t="shared" si="3"/>
        <v>112</v>
      </c>
      <c r="D81" s="24">
        <f>B81-计算!F$3</f>
        <v>9.2799999999999976</v>
      </c>
      <c r="E81" s="171">
        <f t="shared" si="4"/>
        <v>2.8475616438356157</v>
      </c>
      <c r="F81" s="172">
        <f t="shared" si="5"/>
        <v>-1.1028219178082197</v>
      </c>
    </row>
    <row r="82" spans="1:6">
      <c r="A82" s="42">
        <v>42398</v>
      </c>
      <c r="B82" s="24">
        <v>36.78</v>
      </c>
      <c r="C82" s="24">
        <f t="shared" si="3"/>
        <v>113</v>
      </c>
      <c r="D82" s="24">
        <f>B82-计算!F$3</f>
        <v>12.620000000000001</v>
      </c>
      <c r="E82" s="171">
        <f t="shared" si="4"/>
        <v>3.9070136986301374</v>
      </c>
      <c r="F82" s="172">
        <f t="shared" si="5"/>
        <v>1.0594520547945216</v>
      </c>
    </row>
    <row r="83" spans="1:6">
      <c r="A83" s="42">
        <v>42401</v>
      </c>
      <c r="B83" s="24">
        <v>36</v>
      </c>
      <c r="C83" s="24">
        <f t="shared" si="3"/>
        <v>116</v>
      </c>
      <c r="D83" s="24">
        <f>B83-计算!F$3</f>
        <v>11.84</v>
      </c>
      <c r="E83" s="171">
        <f t="shared" si="4"/>
        <v>3.7628493150684932</v>
      </c>
      <c r="F83" s="172">
        <f t="shared" si="5"/>
        <v>-0.14416438356164418</v>
      </c>
    </row>
    <row r="84" spans="1:6">
      <c r="A84" s="42">
        <v>42402</v>
      </c>
      <c r="B84" s="24">
        <v>37</v>
      </c>
      <c r="C84" s="24">
        <f t="shared" si="3"/>
        <v>117</v>
      </c>
      <c r="D84" s="24">
        <f>B84-计算!F$3</f>
        <v>12.84</v>
      </c>
      <c r="E84" s="171">
        <f t="shared" si="4"/>
        <v>4.115835616438356</v>
      </c>
      <c r="F84" s="172">
        <f t="shared" si="5"/>
        <v>0.35298630136986286</v>
      </c>
    </row>
    <row r="85" spans="1:6">
      <c r="A85" s="42">
        <v>42403</v>
      </c>
      <c r="B85" s="24">
        <v>39.06</v>
      </c>
      <c r="C85" s="24">
        <f t="shared" si="3"/>
        <v>118</v>
      </c>
      <c r="D85" s="24">
        <f>B85-计算!F$3</f>
        <v>14.900000000000002</v>
      </c>
      <c r="E85" s="171">
        <f t="shared" si="4"/>
        <v>4.8169863013698642</v>
      </c>
      <c r="F85" s="172">
        <f t="shared" si="5"/>
        <v>0.70115068493150812</v>
      </c>
    </row>
    <row r="86" spans="1:6">
      <c r="A86" s="42">
        <v>42404</v>
      </c>
      <c r="B86" s="24">
        <v>42.97</v>
      </c>
      <c r="C86" s="24">
        <f t="shared" si="3"/>
        <v>119</v>
      </c>
      <c r="D86" s="24">
        <f>B86-计算!F$3</f>
        <v>18.809999999999999</v>
      </c>
      <c r="E86" s="171">
        <f t="shared" si="4"/>
        <v>6.1325753424657528</v>
      </c>
      <c r="F86" s="172">
        <f t="shared" si="5"/>
        <v>1.3155890410958886</v>
      </c>
    </row>
    <row r="87" spans="1:6">
      <c r="A87" s="42">
        <v>42405</v>
      </c>
      <c r="B87" s="24">
        <v>42.9</v>
      </c>
      <c r="C87" s="24">
        <f t="shared" si="3"/>
        <v>120</v>
      </c>
      <c r="D87" s="24">
        <f>B87-计算!F$3</f>
        <v>18.739999999999998</v>
      </c>
      <c r="E87" s="171">
        <f t="shared" si="4"/>
        <v>6.1610958904109578</v>
      </c>
      <c r="F87" s="172">
        <f t="shared" si="5"/>
        <v>2.8520547945205088E-2</v>
      </c>
    </row>
    <row r="88" spans="1:6">
      <c r="A88" s="42">
        <v>42415</v>
      </c>
      <c r="B88" s="24">
        <v>44.77</v>
      </c>
      <c r="C88" s="24">
        <f t="shared" si="3"/>
        <v>130</v>
      </c>
      <c r="D88" s="24">
        <f>B88-计算!F$3</f>
        <v>20.610000000000003</v>
      </c>
      <c r="E88" s="171">
        <f t="shared" si="4"/>
        <v>7.34054794520548</v>
      </c>
      <c r="F88" s="172">
        <f t="shared" si="5"/>
        <v>1.1794520547945222</v>
      </c>
    </row>
    <row r="89" spans="1:6">
      <c r="A89" s="42">
        <v>42416</v>
      </c>
      <c r="B89" s="24">
        <v>45.62</v>
      </c>
      <c r="C89" s="24">
        <f t="shared" si="3"/>
        <v>131</v>
      </c>
      <c r="D89" s="24">
        <f>B89-计算!F$3</f>
        <v>21.459999999999997</v>
      </c>
      <c r="E89" s="171">
        <f t="shared" si="4"/>
        <v>7.7020821917808213</v>
      </c>
      <c r="F89" s="172">
        <f t="shared" si="5"/>
        <v>0.36153424657534128</v>
      </c>
    </row>
    <row r="90" spans="1:6">
      <c r="A90" s="42">
        <v>42417</v>
      </c>
      <c r="B90" s="24">
        <v>45.23</v>
      </c>
      <c r="C90" s="24">
        <f t="shared" si="3"/>
        <v>132</v>
      </c>
      <c r="D90" s="24">
        <f>B90-计算!F$3</f>
        <v>21.069999999999997</v>
      </c>
      <c r="E90" s="171">
        <f t="shared" si="4"/>
        <v>7.6198356164383556</v>
      </c>
      <c r="F90" s="172">
        <f t="shared" si="5"/>
        <v>-8.2246575342465711E-2</v>
      </c>
    </row>
    <row r="91" spans="1:6">
      <c r="A91" s="42">
        <v>42418</v>
      </c>
      <c r="B91" s="24">
        <v>44.58</v>
      </c>
      <c r="C91" s="24">
        <f t="shared" si="3"/>
        <v>133</v>
      </c>
      <c r="D91" s="24">
        <f>B91-计算!F$3</f>
        <v>20.419999999999998</v>
      </c>
      <c r="E91" s="171">
        <f t="shared" si="4"/>
        <v>7.4407123287671224</v>
      </c>
      <c r="F91" s="172">
        <f t="shared" si="5"/>
        <v>-0.1791232876712332</v>
      </c>
    </row>
    <row r="92" spans="1:6">
      <c r="A92" s="42">
        <v>42419</v>
      </c>
      <c r="B92" s="24">
        <v>44.6</v>
      </c>
      <c r="C92" s="24">
        <f t="shared" si="3"/>
        <v>134</v>
      </c>
      <c r="D92" s="24">
        <f>B92-计算!F$3</f>
        <v>20.440000000000001</v>
      </c>
      <c r="E92" s="171">
        <f t="shared" si="4"/>
        <v>7.5040000000000004</v>
      </c>
      <c r="F92" s="172">
        <f t="shared" si="5"/>
        <v>6.328767123287804E-2</v>
      </c>
    </row>
    <row r="93" spans="1:6">
      <c r="A93" s="42">
        <v>42422</v>
      </c>
      <c r="B93" s="24">
        <v>46.84</v>
      </c>
      <c r="C93" s="24">
        <f t="shared" si="3"/>
        <v>137</v>
      </c>
      <c r="D93" s="24">
        <f>B93-计算!F$3</f>
        <v>22.680000000000003</v>
      </c>
      <c r="E93" s="171">
        <f t="shared" si="4"/>
        <v>8.5127671232876718</v>
      </c>
      <c r="F93" s="172">
        <f t="shared" si="5"/>
        <v>1.0087671232876714</v>
      </c>
    </row>
    <row r="94" spans="1:6">
      <c r="A94" s="42">
        <v>42423</v>
      </c>
      <c r="B94" s="24">
        <v>44.79</v>
      </c>
      <c r="C94" s="24">
        <f t="shared" si="3"/>
        <v>138</v>
      </c>
      <c r="D94" s="24">
        <f>B94-计算!F$3</f>
        <v>20.63</v>
      </c>
      <c r="E94" s="171">
        <f t="shared" si="4"/>
        <v>7.7998356164383562</v>
      </c>
      <c r="F94" s="172">
        <f t="shared" si="5"/>
        <v>-0.71293150684931561</v>
      </c>
    </row>
    <row r="95" spans="1:6">
      <c r="A95" s="42">
        <v>42424</v>
      </c>
      <c r="B95" s="24">
        <v>44.68</v>
      </c>
      <c r="C95" s="24">
        <f t="shared" si="3"/>
        <v>139</v>
      </c>
      <c r="D95" s="24">
        <f>B95-计算!F$3</f>
        <v>20.52</v>
      </c>
      <c r="E95" s="171">
        <f t="shared" si="4"/>
        <v>7.8144657534246571</v>
      </c>
      <c r="F95" s="172">
        <f t="shared" si="5"/>
        <v>1.463013698630089E-2</v>
      </c>
    </row>
    <row r="96" spans="1:6">
      <c r="A96" s="42">
        <v>42425</v>
      </c>
      <c r="B96" s="24">
        <v>40.69</v>
      </c>
      <c r="C96" s="24">
        <f t="shared" si="3"/>
        <v>140</v>
      </c>
      <c r="D96" s="24">
        <f>B96-计算!F$3</f>
        <v>16.529999999999998</v>
      </c>
      <c r="E96" s="171">
        <f t="shared" si="4"/>
        <v>6.3402739726027395</v>
      </c>
      <c r="F96" s="172">
        <f t="shared" si="5"/>
        <v>-1.4741917808219176</v>
      </c>
    </row>
    <row r="97" spans="1:6">
      <c r="A97" s="42">
        <v>42426</v>
      </c>
      <c r="B97" s="24">
        <v>39.869999999999997</v>
      </c>
      <c r="C97" s="24">
        <f t="shared" si="3"/>
        <v>141</v>
      </c>
      <c r="D97" s="24">
        <f>B97-计算!F$3</f>
        <v>15.709999999999997</v>
      </c>
      <c r="E97" s="171">
        <f t="shared" si="4"/>
        <v>6.0687945205479439</v>
      </c>
      <c r="F97" s="172">
        <f t="shared" si="5"/>
        <v>-0.27147945205479562</v>
      </c>
    </row>
    <row r="98" spans="1:6">
      <c r="A98" s="42">
        <v>42429</v>
      </c>
      <c r="B98" s="24">
        <v>35.880000000000003</v>
      </c>
      <c r="C98" s="24">
        <f t="shared" si="3"/>
        <v>144</v>
      </c>
      <c r="D98" s="24">
        <f>B98-计算!F$3</f>
        <v>11.720000000000002</v>
      </c>
      <c r="E98" s="171">
        <f t="shared" si="4"/>
        <v>4.6237808219178094</v>
      </c>
      <c r="F98" s="172">
        <f t="shared" si="5"/>
        <v>-1.4450136986301345</v>
      </c>
    </row>
    <row r="99" spans="1:6">
      <c r="A99" s="42">
        <v>42430</v>
      </c>
      <c r="B99" s="24">
        <v>37.020000000000003</v>
      </c>
      <c r="C99" s="24">
        <f t="shared" si="3"/>
        <v>145</v>
      </c>
      <c r="D99" s="24">
        <f>B99-计算!F$3</f>
        <v>12.860000000000003</v>
      </c>
      <c r="E99" s="171">
        <f t="shared" si="4"/>
        <v>5.1087671232876728</v>
      </c>
      <c r="F99" s="172">
        <f t="shared" si="5"/>
        <v>0.48498630136986343</v>
      </c>
    </row>
    <row r="100" spans="1:6">
      <c r="A100" s="42">
        <v>42431</v>
      </c>
      <c r="B100" s="24">
        <v>38.97</v>
      </c>
      <c r="C100" s="24">
        <f t="shared" si="3"/>
        <v>146</v>
      </c>
      <c r="D100" s="24">
        <f>B100-计算!F$3</f>
        <v>14.809999999999999</v>
      </c>
      <c r="E100" s="171">
        <f t="shared" si="4"/>
        <v>5.9239999999999995</v>
      </c>
      <c r="F100" s="172">
        <f t="shared" si="5"/>
        <v>0.81523287671232669</v>
      </c>
    </row>
    <row r="101" spans="1:6">
      <c r="A101" s="42">
        <v>42432</v>
      </c>
      <c r="B101" s="24">
        <v>38.71</v>
      </c>
      <c r="C101" s="24">
        <f t="shared" si="3"/>
        <v>147</v>
      </c>
      <c r="D101" s="24">
        <f>B101-计算!F$3</f>
        <v>14.55</v>
      </c>
      <c r="E101" s="171">
        <f t="shared" si="4"/>
        <v>5.8598630136986296</v>
      </c>
      <c r="F101" s="172">
        <f t="shared" si="5"/>
        <v>-6.413698630136988E-2</v>
      </c>
    </row>
    <row r="102" spans="1:6">
      <c r="A102" s="42">
        <v>42433</v>
      </c>
      <c r="B102" s="24">
        <v>35.950000000000003</v>
      </c>
      <c r="C102" s="24">
        <f t="shared" si="3"/>
        <v>148</v>
      </c>
      <c r="D102" s="24">
        <f>B102-计算!F$3</f>
        <v>11.790000000000003</v>
      </c>
      <c r="E102" s="171">
        <f t="shared" si="4"/>
        <v>4.780602739726028</v>
      </c>
      <c r="F102" s="172">
        <f t="shared" si="5"/>
        <v>-1.0792602739726016</v>
      </c>
    </row>
    <row r="103" spans="1:6">
      <c r="A103" s="42">
        <v>42436</v>
      </c>
      <c r="B103" s="24">
        <v>36.85</v>
      </c>
      <c r="C103" s="24">
        <f t="shared" si="3"/>
        <v>151</v>
      </c>
      <c r="D103" s="24">
        <f>B103-计算!F$3</f>
        <v>12.690000000000001</v>
      </c>
      <c r="E103" s="171">
        <f t="shared" si="4"/>
        <v>5.2498356164383573</v>
      </c>
      <c r="F103" s="172">
        <f t="shared" si="5"/>
        <v>0.46923287671232927</v>
      </c>
    </row>
    <row r="104" spans="1:6">
      <c r="A104" s="42">
        <v>42437</v>
      </c>
      <c r="B104" s="24">
        <v>39.090000000000003</v>
      </c>
      <c r="C104" s="24">
        <f t="shared" si="3"/>
        <v>152</v>
      </c>
      <c r="D104" s="24">
        <f>B104-计算!F$3</f>
        <v>14.930000000000003</v>
      </c>
      <c r="E104" s="171">
        <f t="shared" si="4"/>
        <v>6.2174246575342478</v>
      </c>
      <c r="F104" s="172">
        <f t="shared" si="5"/>
        <v>0.9675890410958905</v>
      </c>
    </row>
    <row r="105" spans="1:6">
      <c r="A105" s="42">
        <v>42438</v>
      </c>
      <c r="B105" s="24">
        <v>37.51</v>
      </c>
      <c r="C105" s="24">
        <f t="shared" si="3"/>
        <v>153</v>
      </c>
      <c r="D105" s="24">
        <f>B105-计算!F$3</f>
        <v>13.349999999999998</v>
      </c>
      <c r="E105" s="171">
        <f t="shared" si="4"/>
        <v>5.596027397260273</v>
      </c>
      <c r="F105" s="172">
        <f t="shared" si="5"/>
        <v>-0.62139726027397479</v>
      </c>
    </row>
    <row r="106" spans="1:6">
      <c r="A106" s="42">
        <v>42439</v>
      </c>
      <c r="B106" s="24">
        <v>38.06</v>
      </c>
      <c r="C106" s="24">
        <f t="shared" si="3"/>
        <v>154</v>
      </c>
      <c r="D106" s="24">
        <f>B106-计算!F$3</f>
        <v>13.900000000000002</v>
      </c>
      <c r="E106" s="171">
        <f t="shared" si="4"/>
        <v>5.8646575342465761</v>
      </c>
      <c r="F106" s="172">
        <f t="shared" si="5"/>
        <v>0.26863013698630311</v>
      </c>
    </row>
    <row r="107" spans="1:6">
      <c r="A107" s="42">
        <v>42440</v>
      </c>
      <c r="B107" s="24">
        <v>37.18</v>
      </c>
      <c r="C107" s="24">
        <f t="shared" si="3"/>
        <v>155</v>
      </c>
      <c r="D107" s="24">
        <f>B107-计算!F$3</f>
        <v>13.02</v>
      </c>
      <c r="E107" s="171">
        <f t="shared" si="4"/>
        <v>5.5290410958904106</v>
      </c>
      <c r="F107" s="172">
        <f t="shared" si="5"/>
        <v>-0.3356164383561655</v>
      </c>
    </row>
    <row r="108" spans="1:6">
      <c r="A108" s="42">
        <v>42443</v>
      </c>
      <c r="B108" s="24">
        <v>40.04</v>
      </c>
      <c r="C108" s="24">
        <f t="shared" si="3"/>
        <v>158</v>
      </c>
      <c r="D108" s="24">
        <f>B108-计算!F$3</f>
        <v>15.879999999999999</v>
      </c>
      <c r="E108" s="171">
        <f t="shared" si="4"/>
        <v>6.8740821917808219</v>
      </c>
      <c r="F108" s="172">
        <f t="shared" si="5"/>
        <v>1.3450410958904113</v>
      </c>
    </row>
    <row r="109" spans="1:6">
      <c r="A109" s="42">
        <v>42444</v>
      </c>
      <c r="B109" s="24">
        <v>40.340000000000003</v>
      </c>
      <c r="C109" s="24">
        <f t="shared" si="3"/>
        <v>159</v>
      </c>
      <c r="D109" s="24">
        <f>B109-计算!F$3</f>
        <v>16.180000000000003</v>
      </c>
      <c r="E109" s="171">
        <f t="shared" si="4"/>
        <v>7.0482739726027406</v>
      </c>
      <c r="F109" s="172">
        <f t="shared" si="5"/>
        <v>0.17419178082191866</v>
      </c>
    </row>
    <row r="110" spans="1:6">
      <c r="A110" s="42">
        <v>42445</v>
      </c>
      <c r="B110" s="24">
        <v>41.2</v>
      </c>
      <c r="C110" s="24">
        <f t="shared" si="3"/>
        <v>160</v>
      </c>
      <c r="D110" s="24">
        <f>B110-计算!F$3</f>
        <v>17.040000000000003</v>
      </c>
      <c r="E110" s="171">
        <f t="shared" si="4"/>
        <v>7.4695890410958921</v>
      </c>
      <c r="F110" s="172">
        <f t="shared" si="5"/>
        <v>0.42131506849315148</v>
      </c>
    </row>
    <row r="111" spans="1:6">
      <c r="A111" s="42">
        <v>42446</v>
      </c>
      <c r="B111" s="24">
        <v>45.32</v>
      </c>
      <c r="C111" s="24">
        <f t="shared" si="3"/>
        <v>161</v>
      </c>
      <c r="D111" s="24">
        <f>B111-计算!F$3</f>
        <v>21.16</v>
      </c>
      <c r="E111" s="171">
        <f t="shared" si="4"/>
        <v>9.333589041095891</v>
      </c>
      <c r="F111" s="172">
        <f t="shared" si="5"/>
        <v>1.863999999999999</v>
      </c>
    </row>
    <row r="112" spans="1:6">
      <c r="A112" s="42">
        <v>42447</v>
      </c>
      <c r="B112" s="24">
        <v>45.99</v>
      </c>
      <c r="C112" s="24">
        <f t="shared" si="3"/>
        <v>162</v>
      </c>
      <c r="D112" s="24">
        <f>B112-计算!F$3</f>
        <v>21.830000000000002</v>
      </c>
      <c r="E112" s="171">
        <f t="shared" si="4"/>
        <v>9.6889315068493165</v>
      </c>
      <c r="F112" s="172">
        <f t="shared" si="5"/>
        <v>0.35534246575342543</v>
      </c>
    </row>
    <row r="113" spans="1:6">
      <c r="A113" s="42">
        <v>42450</v>
      </c>
      <c r="B113" s="24">
        <v>46.82</v>
      </c>
      <c r="C113" s="24">
        <f t="shared" si="3"/>
        <v>165</v>
      </c>
      <c r="D113" s="24">
        <f>B113-计算!F$3</f>
        <v>22.66</v>
      </c>
      <c r="E113" s="171">
        <f t="shared" si="4"/>
        <v>10.243561643835617</v>
      </c>
      <c r="F113" s="172">
        <f t="shared" si="5"/>
        <v>0.55463013698630093</v>
      </c>
    </row>
    <row r="114" spans="1:6">
      <c r="A114" s="42">
        <v>42452</v>
      </c>
      <c r="B114" s="24">
        <v>45.46</v>
      </c>
      <c r="C114" s="24">
        <f t="shared" si="3"/>
        <v>167</v>
      </c>
      <c r="D114" s="24">
        <f>B114-计算!F$3</f>
        <v>21.3</v>
      </c>
      <c r="E114" s="171">
        <f t="shared" si="4"/>
        <v>9.7454794520547949</v>
      </c>
      <c r="F114" s="172">
        <f t="shared" si="5"/>
        <v>-0.49808219178082247</v>
      </c>
    </row>
    <row r="115" spans="1:6">
      <c r="A115" s="42">
        <v>42453</v>
      </c>
      <c r="B115" s="24">
        <v>46.56</v>
      </c>
      <c r="C115" s="24">
        <f t="shared" si="3"/>
        <v>168</v>
      </c>
      <c r="D115" s="24">
        <f>B115-计算!F$3</f>
        <v>22.400000000000002</v>
      </c>
      <c r="E115" s="171">
        <f t="shared" si="4"/>
        <v>10.310136986301371</v>
      </c>
      <c r="F115" s="172">
        <f t="shared" si="5"/>
        <v>0.56465753424657628</v>
      </c>
    </row>
    <row r="116" spans="1:6">
      <c r="A116" s="42">
        <v>42454</v>
      </c>
      <c r="B116" s="24">
        <v>45.7</v>
      </c>
      <c r="C116" s="24">
        <f t="shared" si="3"/>
        <v>169</v>
      </c>
      <c r="D116" s="24">
        <f>B116-计算!F$3</f>
        <v>21.540000000000003</v>
      </c>
      <c r="E116" s="171">
        <f t="shared" si="4"/>
        <v>9.973315068493152</v>
      </c>
      <c r="F116" s="172">
        <f t="shared" si="5"/>
        <v>-0.33682191780821924</v>
      </c>
    </row>
    <row r="117" spans="1:6">
      <c r="A117" s="42">
        <v>42457</v>
      </c>
      <c r="B117" s="24">
        <v>47.69</v>
      </c>
      <c r="C117" s="24">
        <f t="shared" si="3"/>
        <v>172</v>
      </c>
      <c r="D117" s="24">
        <f>B117-计算!F$3</f>
        <v>23.529999999999998</v>
      </c>
      <c r="E117" s="171">
        <f t="shared" si="4"/>
        <v>11.088109589041094</v>
      </c>
      <c r="F117" s="172">
        <f t="shared" si="5"/>
        <v>1.1147945205479424</v>
      </c>
    </row>
    <row r="118" spans="1:6">
      <c r="A118" s="42">
        <v>42458</v>
      </c>
      <c r="B118" s="24">
        <v>46.61</v>
      </c>
      <c r="C118" s="24">
        <f t="shared" si="3"/>
        <v>173</v>
      </c>
      <c r="D118" s="24">
        <f>B118-计算!F$3</f>
        <v>22.45</v>
      </c>
      <c r="E118" s="171">
        <f t="shared" si="4"/>
        <v>10.640684931506849</v>
      </c>
      <c r="F118" s="172">
        <f t="shared" si="5"/>
        <v>-0.44742465753424554</v>
      </c>
    </row>
    <row r="119" spans="1:6">
      <c r="A119" s="42">
        <v>42459</v>
      </c>
      <c r="B119" s="24">
        <v>51.27</v>
      </c>
      <c r="C119" s="24">
        <f t="shared" si="3"/>
        <v>174</v>
      </c>
      <c r="D119" s="24">
        <f>B119-计算!F$3</f>
        <v>27.110000000000003</v>
      </c>
      <c r="E119" s="171">
        <f t="shared" si="4"/>
        <v>12.923671232876714</v>
      </c>
      <c r="F119" s="172">
        <f t="shared" si="5"/>
        <v>2.2829863013698652</v>
      </c>
    </row>
    <row r="120" spans="1:6">
      <c r="A120" s="42">
        <v>42460</v>
      </c>
      <c r="B120" s="24">
        <v>51.24</v>
      </c>
      <c r="C120" s="24">
        <f t="shared" si="3"/>
        <v>175</v>
      </c>
      <c r="D120" s="24">
        <f>B120-计算!F$3</f>
        <v>27.080000000000002</v>
      </c>
      <c r="E120" s="171">
        <f t="shared" si="4"/>
        <v>12.983561643835616</v>
      </c>
      <c r="F120" s="172">
        <f t="shared" si="5"/>
        <v>5.9890410958901796E-2</v>
      </c>
    </row>
    <row r="121" spans="1:6">
      <c r="A121" s="42">
        <v>42461</v>
      </c>
      <c r="B121" s="24">
        <v>52.39</v>
      </c>
      <c r="C121" s="24">
        <f t="shared" si="3"/>
        <v>176</v>
      </c>
      <c r="D121" s="24">
        <f>B121-计算!F$3</f>
        <v>28.23</v>
      </c>
      <c r="E121" s="171">
        <f t="shared" si="4"/>
        <v>13.612273972602742</v>
      </c>
      <c r="F121" s="172">
        <f t="shared" si="5"/>
        <v>0.62871232876712568</v>
      </c>
    </row>
    <row r="122" spans="1:6">
      <c r="A122" s="42">
        <v>42465</v>
      </c>
      <c r="B122" s="24">
        <v>53.72</v>
      </c>
      <c r="C122" s="24">
        <f t="shared" si="3"/>
        <v>180</v>
      </c>
      <c r="D122" s="24">
        <f>B122-计算!F$3</f>
        <v>29.56</v>
      </c>
      <c r="E122" s="171">
        <f t="shared" si="4"/>
        <v>14.577534246575343</v>
      </c>
      <c r="F122" s="172">
        <f t="shared" si="5"/>
        <v>0.96526027397260172</v>
      </c>
    </row>
    <row r="123" spans="1:6">
      <c r="A123" s="42">
        <v>42466</v>
      </c>
      <c r="B123" s="24">
        <v>56.32</v>
      </c>
      <c r="C123" s="24">
        <f t="shared" si="3"/>
        <v>181</v>
      </c>
      <c r="D123" s="24">
        <f>B123-计算!F$3</f>
        <v>32.159999999999997</v>
      </c>
      <c r="E123" s="171">
        <f t="shared" si="4"/>
        <v>15.947835616438354</v>
      </c>
      <c r="F123" s="172">
        <f t="shared" si="5"/>
        <v>1.3703013698630109</v>
      </c>
    </row>
    <row r="124" spans="1:6">
      <c r="A124" s="42">
        <v>42467</v>
      </c>
      <c r="B124" s="24">
        <v>58</v>
      </c>
      <c r="C124" s="24">
        <f t="shared" si="3"/>
        <v>182</v>
      </c>
      <c r="D124" s="24">
        <f>B124-计算!F$3</f>
        <v>33.840000000000003</v>
      </c>
      <c r="E124" s="171">
        <f t="shared" si="4"/>
        <v>16.873643835616441</v>
      </c>
      <c r="F124" s="172">
        <f t="shared" si="5"/>
        <v>0.9258082191780872</v>
      </c>
    </row>
    <row r="125" spans="1:6">
      <c r="A125" s="42">
        <v>42468</v>
      </c>
      <c r="B125" s="24">
        <v>58.72</v>
      </c>
      <c r="C125" s="24">
        <f t="shared" si="3"/>
        <v>183</v>
      </c>
      <c r="D125" s="24">
        <f>B125-计算!F$3</f>
        <v>34.56</v>
      </c>
      <c r="E125" s="171">
        <f t="shared" si="4"/>
        <v>17.327342465753425</v>
      </c>
      <c r="F125" s="172">
        <f t="shared" si="5"/>
        <v>0.45369863013698364</v>
      </c>
    </row>
    <row r="126" spans="1:6">
      <c r="A126" s="42">
        <v>42471</v>
      </c>
      <c r="B126" s="24">
        <v>59.34</v>
      </c>
      <c r="C126" s="24">
        <f t="shared" si="3"/>
        <v>186</v>
      </c>
      <c r="D126" s="24">
        <f>B126-计算!F$3</f>
        <v>35.180000000000007</v>
      </c>
      <c r="E126" s="171">
        <f t="shared" si="4"/>
        <v>17.92734246575343</v>
      </c>
      <c r="F126" s="172">
        <f t="shared" si="5"/>
        <v>0.60000000000000497</v>
      </c>
    </row>
    <row r="127" spans="1:6">
      <c r="A127" s="42">
        <v>42472</v>
      </c>
      <c r="B127" s="24">
        <v>54.79</v>
      </c>
      <c r="C127" s="24">
        <f t="shared" si="3"/>
        <v>187</v>
      </c>
      <c r="D127" s="24">
        <f>B127-计算!F$3</f>
        <v>30.63</v>
      </c>
      <c r="E127" s="171">
        <f t="shared" si="4"/>
        <v>15.692630136986301</v>
      </c>
      <c r="F127" s="172">
        <f t="shared" si="5"/>
        <v>-2.2347123287671291</v>
      </c>
    </row>
    <row r="128" spans="1:6">
      <c r="A128" s="42">
        <v>42473</v>
      </c>
      <c r="B128" s="24">
        <v>55.05</v>
      </c>
      <c r="C128" s="24">
        <f t="shared" si="3"/>
        <v>188</v>
      </c>
      <c r="D128" s="24">
        <f>B128-计算!F$3</f>
        <v>30.889999999999997</v>
      </c>
      <c r="E128" s="171">
        <f t="shared" si="4"/>
        <v>15.910465753424656</v>
      </c>
      <c r="F128" s="172">
        <f t="shared" si="5"/>
        <v>0.21783561643835547</v>
      </c>
    </row>
    <row r="129" spans="1:6">
      <c r="A129" s="42">
        <v>42474</v>
      </c>
      <c r="B129" s="24">
        <v>55.75</v>
      </c>
      <c r="C129" s="24">
        <f t="shared" si="3"/>
        <v>189</v>
      </c>
      <c r="D129" s="24">
        <f>B129-计算!F$3</f>
        <v>31.59</v>
      </c>
      <c r="E129" s="171">
        <f t="shared" si="4"/>
        <v>16.357561643835616</v>
      </c>
      <c r="F129" s="172">
        <f t="shared" si="5"/>
        <v>0.4470958904109601</v>
      </c>
    </row>
    <row r="130" spans="1:6">
      <c r="A130" s="42">
        <v>42475</v>
      </c>
      <c r="B130" s="24">
        <v>55.48</v>
      </c>
      <c r="C130" s="24">
        <f t="shared" si="3"/>
        <v>190</v>
      </c>
      <c r="D130" s="24">
        <f>B130-计算!F$3</f>
        <v>31.319999999999997</v>
      </c>
      <c r="E130" s="171">
        <f t="shared" si="4"/>
        <v>16.303561643835614</v>
      </c>
      <c r="F130" s="172">
        <f t="shared" si="5"/>
        <v>-5.4000000000002046E-2</v>
      </c>
    </row>
    <row r="131" spans="1:6">
      <c r="A131" s="42">
        <v>42478</v>
      </c>
      <c r="B131" s="24">
        <v>58.5</v>
      </c>
      <c r="C131" s="24">
        <f t="shared" si="3"/>
        <v>193</v>
      </c>
      <c r="D131" s="24">
        <f>B131-计算!F$3</f>
        <v>34.340000000000003</v>
      </c>
      <c r="E131" s="171">
        <f t="shared" si="4"/>
        <v>18.157863013698634</v>
      </c>
      <c r="F131" s="172">
        <f t="shared" si="5"/>
        <v>1.8543013698630197</v>
      </c>
    </row>
    <row r="132" spans="1:6">
      <c r="A132" s="42">
        <v>42479</v>
      </c>
      <c r="B132" s="24">
        <v>59.3</v>
      </c>
      <c r="C132" s="24">
        <f t="shared" ref="C132:C154" si="6">A132-A$2</f>
        <v>194</v>
      </c>
      <c r="D132" s="24">
        <f>B132-计算!F$3</f>
        <v>35.14</v>
      </c>
      <c r="E132" s="171">
        <f t="shared" ref="E132:E154" si="7">D132*C132/365</f>
        <v>18.677150684931508</v>
      </c>
      <c r="F132" s="172">
        <f t="shared" si="5"/>
        <v>0.519287671232874</v>
      </c>
    </row>
    <row r="133" spans="1:6">
      <c r="A133" s="42">
        <v>42480</v>
      </c>
      <c r="B133" s="24">
        <v>61.15</v>
      </c>
      <c r="C133" s="24">
        <f t="shared" si="6"/>
        <v>195</v>
      </c>
      <c r="D133" s="24">
        <f>B133-计算!F$3</f>
        <v>36.989999999999995</v>
      </c>
      <c r="E133" s="171">
        <f t="shared" si="7"/>
        <v>19.761780821917807</v>
      </c>
      <c r="F133" s="172">
        <f t="shared" ref="F133:F154" si="8">E133-E132</f>
        <v>1.0846301369862985</v>
      </c>
    </row>
    <row r="134" spans="1:6">
      <c r="A134" s="42">
        <v>42481</v>
      </c>
      <c r="B134" s="24">
        <v>55.65</v>
      </c>
      <c r="C134" s="24">
        <f t="shared" si="6"/>
        <v>196</v>
      </c>
      <c r="D134" s="24">
        <f>B134-计算!F$3</f>
        <v>31.49</v>
      </c>
      <c r="E134" s="171">
        <f t="shared" si="7"/>
        <v>16.909698630136987</v>
      </c>
      <c r="F134" s="172">
        <f t="shared" si="8"/>
        <v>-2.8520821917808199</v>
      </c>
    </row>
    <row r="135" spans="1:6">
      <c r="A135" s="42">
        <v>42482</v>
      </c>
      <c r="B135" s="24">
        <v>59.39</v>
      </c>
      <c r="C135" s="24">
        <f t="shared" si="6"/>
        <v>197</v>
      </c>
      <c r="D135" s="24">
        <f>B135-计算!F$3</f>
        <v>35.230000000000004</v>
      </c>
      <c r="E135" s="171">
        <f t="shared" si="7"/>
        <v>19.014547945205482</v>
      </c>
      <c r="F135" s="172">
        <f t="shared" si="8"/>
        <v>2.1048493150684955</v>
      </c>
    </row>
    <row r="136" spans="1:6">
      <c r="A136" s="42">
        <v>42485</v>
      </c>
      <c r="B136" s="24">
        <v>57.83</v>
      </c>
      <c r="C136" s="24">
        <f t="shared" si="6"/>
        <v>200</v>
      </c>
      <c r="D136" s="24">
        <f>B136-计算!F$3</f>
        <v>33.67</v>
      </c>
      <c r="E136" s="171">
        <f t="shared" si="7"/>
        <v>18.449315068493149</v>
      </c>
      <c r="F136" s="172">
        <f t="shared" si="8"/>
        <v>-0.56523287671233291</v>
      </c>
    </row>
    <row r="137" spans="1:6">
      <c r="A137" s="42">
        <v>42486</v>
      </c>
      <c r="B137" s="24">
        <v>59.2</v>
      </c>
      <c r="C137" s="24">
        <f t="shared" si="6"/>
        <v>201</v>
      </c>
      <c r="D137" s="24">
        <f>B137-计算!F$3</f>
        <v>35.040000000000006</v>
      </c>
      <c r="E137" s="171">
        <f t="shared" si="7"/>
        <v>19.296000000000003</v>
      </c>
      <c r="F137" s="172">
        <f t="shared" si="8"/>
        <v>0.84668493150685364</v>
      </c>
    </row>
    <row r="138" spans="1:6">
      <c r="A138" s="42">
        <v>42487</v>
      </c>
      <c r="B138" s="24">
        <v>59.55</v>
      </c>
      <c r="C138" s="24">
        <f t="shared" si="6"/>
        <v>202</v>
      </c>
      <c r="D138" s="24">
        <f>B138-计算!F$3</f>
        <v>35.39</v>
      </c>
      <c r="E138" s="171">
        <f t="shared" si="7"/>
        <v>19.585698630136985</v>
      </c>
      <c r="F138" s="172">
        <f t="shared" si="8"/>
        <v>0.28969863013698216</v>
      </c>
    </row>
    <row r="139" spans="1:6">
      <c r="A139" s="42">
        <v>42488</v>
      </c>
      <c r="B139" s="24">
        <v>61</v>
      </c>
      <c r="C139" s="24">
        <f t="shared" si="6"/>
        <v>203</v>
      </c>
      <c r="D139" s="24">
        <f>B139-计算!F$3</f>
        <v>36.840000000000003</v>
      </c>
      <c r="E139" s="171">
        <f t="shared" si="7"/>
        <v>20.489095890410962</v>
      </c>
      <c r="F139" s="172">
        <f t="shared" si="8"/>
        <v>0.9033972602739766</v>
      </c>
    </row>
    <row r="140" spans="1:6">
      <c r="A140" s="42">
        <v>42489</v>
      </c>
      <c r="B140" s="24">
        <v>62.23</v>
      </c>
      <c r="C140" s="24">
        <f t="shared" si="6"/>
        <v>204</v>
      </c>
      <c r="D140" s="24">
        <f>B140-计算!F$3</f>
        <v>38.069999999999993</v>
      </c>
      <c r="E140" s="171">
        <f t="shared" si="7"/>
        <v>21.277479452054791</v>
      </c>
      <c r="F140" s="172">
        <f t="shared" si="8"/>
        <v>0.78838356164382972</v>
      </c>
    </row>
    <row r="141" spans="1:6">
      <c r="A141" s="42">
        <v>42493</v>
      </c>
      <c r="B141" s="24">
        <v>66.48</v>
      </c>
      <c r="C141" s="24">
        <f t="shared" si="6"/>
        <v>208</v>
      </c>
      <c r="D141" s="24">
        <f>B141-计算!F$3</f>
        <v>42.320000000000007</v>
      </c>
      <c r="E141" s="171">
        <f t="shared" si="7"/>
        <v>24.11660273972603</v>
      </c>
      <c r="F141" s="172">
        <f t="shared" si="8"/>
        <v>2.8391232876712387</v>
      </c>
    </row>
    <row r="142" spans="1:6">
      <c r="A142" s="42">
        <v>42494</v>
      </c>
      <c r="B142" s="24">
        <v>66.66</v>
      </c>
      <c r="C142" s="24">
        <f t="shared" si="6"/>
        <v>209</v>
      </c>
      <c r="D142" s="24">
        <f>B142-计算!F$3</f>
        <v>42.5</v>
      </c>
      <c r="E142" s="171">
        <f t="shared" si="7"/>
        <v>24.335616438356166</v>
      </c>
      <c r="F142" s="172">
        <f t="shared" si="8"/>
        <v>0.21901369863013542</v>
      </c>
    </row>
    <row r="143" spans="1:6">
      <c r="A143" s="42">
        <v>42495</v>
      </c>
      <c r="B143" s="24">
        <v>69.31</v>
      </c>
      <c r="C143" s="24">
        <f t="shared" si="6"/>
        <v>210</v>
      </c>
      <c r="D143" s="24">
        <f>B143-计算!F$3</f>
        <v>45.150000000000006</v>
      </c>
      <c r="E143" s="171">
        <f t="shared" si="7"/>
        <v>25.976712328767128</v>
      </c>
      <c r="F143" s="172">
        <f t="shared" si="8"/>
        <v>1.6410958904109627</v>
      </c>
    </row>
    <row r="144" spans="1:6">
      <c r="A144" s="42">
        <v>42496</v>
      </c>
      <c r="B144" s="24">
        <v>67.599999999999994</v>
      </c>
      <c r="C144" s="24">
        <f t="shared" si="6"/>
        <v>211</v>
      </c>
      <c r="D144" s="24">
        <f>B144-计算!F$3</f>
        <v>43.44</v>
      </c>
      <c r="E144" s="171">
        <f t="shared" si="7"/>
        <v>25.111890410958903</v>
      </c>
      <c r="F144" s="172">
        <f t="shared" si="8"/>
        <v>-0.86482191780822504</v>
      </c>
    </row>
    <row r="145" spans="1:6">
      <c r="A145" s="42">
        <v>42499</v>
      </c>
      <c r="B145" s="24">
        <v>66.069999999999993</v>
      </c>
      <c r="C145" s="24">
        <f t="shared" si="6"/>
        <v>214</v>
      </c>
      <c r="D145" s="24">
        <f>B145-计算!F$3</f>
        <v>41.91</v>
      </c>
      <c r="E145" s="171">
        <f t="shared" si="7"/>
        <v>24.571890410958904</v>
      </c>
      <c r="F145" s="172">
        <f t="shared" si="8"/>
        <v>-0.53999999999999915</v>
      </c>
    </row>
    <row r="146" spans="1:6">
      <c r="A146" s="42">
        <v>42500</v>
      </c>
      <c r="B146" s="24">
        <v>62.51</v>
      </c>
      <c r="C146" s="24">
        <f t="shared" si="6"/>
        <v>215</v>
      </c>
      <c r="D146" s="24">
        <f>B146-计算!F$3</f>
        <v>38.349999999999994</v>
      </c>
      <c r="E146" s="171">
        <f t="shared" si="7"/>
        <v>22.589726027397255</v>
      </c>
      <c r="F146" s="172">
        <f t="shared" si="8"/>
        <v>-1.9821643835616491</v>
      </c>
    </row>
    <row r="147" spans="1:6">
      <c r="A147" s="42">
        <v>42501</v>
      </c>
      <c r="B147" s="24">
        <v>62.32</v>
      </c>
      <c r="C147" s="24">
        <f t="shared" si="6"/>
        <v>216</v>
      </c>
      <c r="D147" s="24">
        <f>B147-计算!F$3</f>
        <v>38.159999999999997</v>
      </c>
      <c r="E147" s="171">
        <f t="shared" si="7"/>
        <v>22.582356164383562</v>
      </c>
      <c r="F147" s="172">
        <f t="shared" si="8"/>
        <v>-7.3698630136931342E-3</v>
      </c>
    </row>
    <row r="148" spans="1:6">
      <c r="A148" s="42">
        <v>42502</v>
      </c>
      <c r="B148" s="24">
        <v>67.78</v>
      </c>
      <c r="C148" s="24">
        <f t="shared" si="6"/>
        <v>217</v>
      </c>
      <c r="D148" s="24">
        <f>B148-计算!F$3</f>
        <v>43.620000000000005</v>
      </c>
      <c r="E148" s="171">
        <f t="shared" si="7"/>
        <v>25.932986301369866</v>
      </c>
      <c r="F148" s="172">
        <f t="shared" si="8"/>
        <v>3.3506301369863039</v>
      </c>
    </row>
    <row r="149" spans="1:6">
      <c r="A149" s="42">
        <v>42503</v>
      </c>
      <c r="B149" s="24">
        <v>69.02</v>
      </c>
      <c r="C149" s="24">
        <f t="shared" si="6"/>
        <v>218</v>
      </c>
      <c r="D149" s="24">
        <f>B149-计算!F$3</f>
        <v>44.86</v>
      </c>
      <c r="E149" s="171">
        <f t="shared" si="7"/>
        <v>26.793095890410957</v>
      </c>
      <c r="F149" s="172">
        <f t="shared" si="8"/>
        <v>0.86010958904109103</v>
      </c>
    </row>
    <row r="150" spans="1:6">
      <c r="A150" s="42">
        <v>42506</v>
      </c>
      <c r="B150" s="24">
        <v>70.459999999999994</v>
      </c>
      <c r="C150" s="24">
        <f t="shared" si="6"/>
        <v>221</v>
      </c>
      <c r="D150" s="24">
        <f>B150-计算!F$3</f>
        <v>46.3</v>
      </c>
      <c r="E150" s="171">
        <f t="shared" si="7"/>
        <v>28.033698630136985</v>
      </c>
      <c r="F150" s="172">
        <f t="shared" si="8"/>
        <v>1.2406027397260289</v>
      </c>
    </row>
    <row r="151" spans="1:6">
      <c r="A151" s="42">
        <v>42507</v>
      </c>
      <c r="B151" s="24">
        <v>70.459999999999994</v>
      </c>
      <c r="C151" s="24">
        <f t="shared" si="6"/>
        <v>222</v>
      </c>
      <c r="D151" s="24">
        <f>B151-计算!F$3</f>
        <v>46.3</v>
      </c>
      <c r="E151" s="171">
        <f t="shared" si="7"/>
        <v>28.160547945205476</v>
      </c>
      <c r="F151" s="172">
        <f t="shared" si="8"/>
        <v>0.1268493150684904</v>
      </c>
    </row>
    <row r="152" spans="1:6">
      <c r="A152" s="42">
        <v>42508</v>
      </c>
      <c r="B152" s="24">
        <v>67.8</v>
      </c>
      <c r="C152" s="24">
        <f t="shared" si="6"/>
        <v>223</v>
      </c>
      <c r="D152" s="24">
        <f>B152-计算!F$3</f>
        <v>43.64</v>
      </c>
      <c r="E152" s="171">
        <f t="shared" si="7"/>
        <v>26.662246575342465</v>
      </c>
      <c r="F152" s="172">
        <f t="shared" si="8"/>
        <v>-1.498301369863011</v>
      </c>
    </row>
    <row r="153" spans="1:6">
      <c r="A153" s="42">
        <v>42509</v>
      </c>
      <c r="B153" s="24">
        <v>70.28</v>
      </c>
      <c r="C153" s="24">
        <f t="shared" si="6"/>
        <v>224</v>
      </c>
      <c r="D153" s="24">
        <f>B153-计算!F$3</f>
        <v>46.120000000000005</v>
      </c>
      <c r="E153" s="171">
        <f t="shared" si="7"/>
        <v>28.303780821917812</v>
      </c>
      <c r="F153" s="172">
        <f t="shared" si="8"/>
        <v>1.6415342465753469</v>
      </c>
    </row>
    <row r="154" spans="1:6">
      <c r="A154" s="42" t="e">
        <v>#VALUE!</v>
      </c>
      <c r="C154" s="24" t="e">
        <f t="shared" si="6"/>
        <v>#VALUE!</v>
      </c>
      <c r="D154" s="24">
        <f>B154-计算!F$3</f>
        <v>-24.16</v>
      </c>
      <c r="E154" s="171" t="e">
        <f t="shared" si="7"/>
        <v>#VALUE!</v>
      </c>
      <c r="F154" s="172" t="e">
        <f t="shared" si="8"/>
        <v>#VALUE!</v>
      </c>
    </row>
  </sheetData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HM172"/>
  <sheetViews>
    <sheetView topLeftCell="A154" workbookViewId="0">
      <selection activeCell="F165" sqref="F165"/>
    </sheetView>
  </sheetViews>
  <sheetFormatPr defaultColWidth="10.375" defaultRowHeight="13.5"/>
  <cols>
    <col min="1" max="1" width="11.625" style="42" bestFit="1" customWidth="1"/>
    <col min="2" max="13" width="10.375" style="24"/>
    <col min="221" max="221" width="10.375" style="37"/>
  </cols>
  <sheetData>
    <row r="1" spans="1:4">
      <c r="A1" s="42" t="s">
        <v>27</v>
      </c>
      <c r="B1" s="43" t="s">
        <v>28</v>
      </c>
      <c r="C1" s="43" t="s">
        <v>29</v>
      </c>
      <c r="D1" s="43" t="s">
        <v>30</v>
      </c>
    </row>
    <row r="2" spans="1:4">
      <c r="A2" s="42">
        <v>42262</v>
      </c>
      <c r="B2" s="24">
        <v>0.89800000000000002</v>
      </c>
      <c r="C2" s="24">
        <v>0.997</v>
      </c>
      <c r="D2" s="44">
        <f>B2/C2-1</f>
        <v>-9.9297893681043137E-2</v>
      </c>
    </row>
    <row r="3" spans="1:4">
      <c r="A3" s="42">
        <v>42263</v>
      </c>
      <c r="B3" s="24">
        <v>0.88600000000000001</v>
      </c>
      <c r="C3" s="24">
        <v>0.999</v>
      </c>
      <c r="D3" s="44">
        <f t="shared" ref="D3:D66" si="0">B3/C3-1</f>
        <v>-0.11311311311311312</v>
      </c>
    </row>
    <row r="4" spans="1:4">
      <c r="A4" s="42">
        <v>42264</v>
      </c>
      <c r="B4" s="24">
        <v>0.88600000000000001</v>
      </c>
      <c r="C4" s="24">
        <v>0.998</v>
      </c>
      <c r="D4" s="44">
        <f t="shared" si="0"/>
        <v>-0.11222444889779559</v>
      </c>
    </row>
    <row r="5" spans="1:4">
      <c r="A5" s="42">
        <v>42265</v>
      </c>
      <c r="B5" s="24">
        <v>0.88900000000000001</v>
      </c>
      <c r="C5" s="24">
        <v>0.999</v>
      </c>
      <c r="D5" s="44">
        <f t="shared" si="0"/>
        <v>-0.11011011011011007</v>
      </c>
    </row>
    <row r="6" spans="1:4">
      <c r="A6" s="42">
        <v>42268</v>
      </c>
      <c r="B6" s="24">
        <v>0.89500000000000002</v>
      </c>
      <c r="C6" s="24">
        <v>1.0009999999999999</v>
      </c>
      <c r="D6" s="44">
        <f t="shared" si="0"/>
        <v>-0.10589410589410575</v>
      </c>
    </row>
    <row r="7" spans="1:4">
      <c r="A7" s="42">
        <v>42269</v>
      </c>
      <c r="B7" s="24">
        <v>0.89900000000000002</v>
      </c>
      <c r="C7" s="24">
        <v>1.0009999999999999</v>
      </c>
      <c r="D7" s="44">
        <f t="shared" si="0"/>
        <v>-0.10189810189810178</v>
      </c>
    </row>
    <row r="8" spans="1:4">
      <c r="A8" s="42">
        <v>42270</v>
      </c>
      <c r="B8" s="24">
        <v>0.90400000000000003</v>
      </c>
      <c r="C8" s="24">
        <v>1.0009999999999999</v>
      </c>
      <c r="D8" s="44">
        <f t="shared" si="0"/>
        <v>-9.690309690309673E-2</v>
      </c>
    </row>
    <row r="9" spans="1:4">
      <c r="A9" s="42">
        <v>42271</v>
      </c>
      <c r="B9" s="24">
        <v>0.90400000000000003</v>
      </c>
      <c r="C9" s="24">
        <v>1.002</v>
      </c>
      <c r="D9" s="44">
        <f t="shared" si="0"/>
        <v>-9.7804391217564901E-2</v>
      </c>
    </row>
    <row r="10" spans="1:4">
      <c r="A10" s="42">
        <v>42272</v>
      </c>
      <c r="B10" s="24">
        <v>0.90200000000000002</v>
      </c>
      <c r="C10" s="173">
        <v>1</v>
      </c>
      <c r="D10" s="44">
        <f t="shared" si="0"/>
        <v>-9.7999999999999976E-2</v>
      </c>
    </row>
    <row r="11" spans="1:4">
      <c r="A11" s="42">
        <v>42275</v>
      </c>
      <c r="B11" s="24">
        <v>0.89900000000000002</v>
      </c>
      <c r="C11" s="24">
        <v>1.002</v>
      </c>
      <c r="D11" s="44">
        <f t="shared" si="0"/>
        <v>-0.10279441117764465</v>
      </c>
    </row>
    <row r="12" spans="1:4">
      <c r="A12" s="42">
        <v>42276</v>
      </c>
      <c r="B12" s="24">
        <v>0.89900000000000002</v>
      </c>
      <c r="C12" s="24">
        <v>1.002</v>
      </c>
      <c r="D12" s="44">
        <f t="shared" si="0"/>
        <v>-0.10279441117764465</v>
      </c>
    </row>
    <row r="13" spans="1:4">
      <c r="A13" s="42">
        <v>42277</v>
      </c>
      <c r="B13" s="24">
        <v>0.9</v>
      </c>
      <c r="C13" s="24">
        <v>1.002</v>
      </c>
      <c r="D13" s="44">
        <f t="shared" si="0"/>
        <v>-0.10179640718562877</v>
      </c>
    </row>
    <row r="14" spans="1:4">
      <c r="A14" s="42">
        <v>42285</v>
      </c>
      <c r="B14" s="24">
        <v>0.90800000000000003</v>
      </c>
      <c r="C14" s="24">
        <v>1.0029999999999999</v>
      </c>
      <c r="D14" s="44">
        <f t="shared" si="0"/>
        <v>-9.4715852442671888E-2</v>
      </c>
    </row>
    <row r="15" spans="1:4">
      <c r="A15" s="42">
        <v>42286</v>
      </c>
      <c r="B15" s="24">
        <v>0.90900000000000003</v>
      </c>
      <c r="C15" s="24">
        <v>1.004</v>
      </c>
      <c r="D15" s="44">
        <f t="shared" si="0"/>
        <v>-9.4621513944223135E-2</v>
      </c>
    </row>
    <row r="16" spans="1:4">
      <c r="A16" s="42">
        <v>42289</v>
      </c>
      <c r="B16" s="24">
        <v>0.90800000000000003</v>
      </c>
      <c r="C16" s="24">
        <v>1.0049999999999999</v>
      </c>
      <c r="D16" s="44">
        <f t="shared" si="0"/>
        <v>-9.6517412935323232E-2</v>
      </c>
    </row>
    <row r="17" spans="1:4">
      <c r="A17" s="42">
        <v>42290</v>
      </c>
      <c r="B17" s="24">
        <v>0.90500000000000003</v>
      </c>
      <c r="C17" s="24">
        <v>1.0049999999999999</v>
      </c>
      <c r="D17" s="44">
        <f t="shared" si="0"/>
        <v>-9.9502487562188935E-2</v>
      </c>
    </row>
    <row r="18" spans="1:4">
      <c r="A18" s="42">
        <v>42291</v>
      </c>
      <c r="B18" s="24">
        <v>0.90400000000000003</v>
      </c>
      <c r="C18" s="24">
        <v>1.004</v>
      </c>
      <c r="D18" s="44">
        <f t="shared" si="0"/>
        <v>-9.9601593625498031E-2</v>
      </c>
    </row>
    <row r="19" spans="1:4">
      <c r="A19" s="42">
        <v>42292</v>
      </c>
      <c r="B19" s="24">
        <v>0.90600000000000003</v>
      </c>
      <c r="C19" s="24">
        <v>1.0049999999999999</v>
      </c>
      <c r="D19" s="44">
        <f t="shared" si="0"/>
        <v>-9.8507462686567071E-2</v>
      </c>
    </row>
    <row r="20" spans="1:4">
      <c r="A20" s="42">
        <v>42293</v>
      </c>
      <c r="B20" s="24">
        <v>0.90500000000000003</v>
      </c>
      <c r="C20" s="24">
        <v>1.006</v>
      </c>
      <c r="D20" s="44">
        <f t="shared" si="0"/>
        <v>-0.10039761431411531</v>
      </c>
    </row>
    <row r="21" spans="1:4">
      <c r="A21" s="42">
        <v>42296</v>
      </c>
      <c r="B21" s="24">
        <v>0.90400000000000003</v>
      </c>
      <c r="C21" s="24">
        <v>1.006</v>
      </c>
      <c r="D21" s="44">
        <f t="shared" si="0"/>
        <v>-0.10139165009940354</v>
      </c>
    </row>
    <row r="22" spans="1:4">
      <c r="A22" s="42">
        <v>42297</v>
      </c>
      <c r="B22" s="24">
        <v>0.90500000000000003</v>
      </c>
      <c r="C22" s="24">
        <v>1.0069999999999999</v>
      </c>
      <c r="D22" s="44">
        <f t="shared" si="0"/>
        <v>-0.10129096325719944</v>
      </c>
    </row>
    <row r="23" spans="1:4">
      <c r="A23" s="42">
        <v>42298</v>
      </c>
      <c r="B23" s="24">
        <v>0.90100000000000002</v>
      </c>
      <c r="C23" s="24">
        <v>1.0049999999999999</v>
      </c>
      <c r="D23" s="44">
        <f t="shared" si="0"/>
        <v>-0.1034825870646765</v>
      </c>
    </row>
    <row r="24" spans="1:4">
      <c r="A24" s="42">
        <v>42299</v>
      </c>
      <c r="B24" s="24">
        <v>0.9</v>
      </c>
      <c r="C24" s="24">
        <v>1.006</v>
      </c>
      <c r="D24" s="44">
        <f t="shared" si="0"/>
        <v>-0.10536779324055667</v>
      </c>
    </row>
    <row r="25" spans="1:4">
      <c r="A25" s="42">
        <v>42300</v>
      </c>
      <c r="B25" s="24">
        <v>0.9</v>
      </c>
      <c r="C25" s="24">
        <v>1.0069999999999999</v>
      </c>
      <c r="D25" s="44">
        <f t="shared" si="0"/>
        <v>-0.10625620655412105</v>
      </c>
    </row>
    <row r="26" spans="1:4">
      <c r="A26" s="42">
        <v>42303</v>
      </c>
      <c r="B26" s="24">
        <v>0.9</v>
      </c>
      <c r="C26" s="24">
        <v>1.0069999999999999</v>
      </c>
      <c r="D26" s="44">
        <f t="shared" si="0"/>
        <v>-0.10625620655412105</v>
      </c>
    </row>
    <row r="27" spans="1:4">
      <c r="A27" s="42">
        <v>42304</v>
      </c>
      <c r="B27" s="24">
        <v>0.89900000000000002</v>
      </c>
      <c r="C27" s="24">
        <v>1.0069999999999999</v>
      </c>
      <c r="D27" s="44">
        <f t="shared" si="0"/>
        <v>-0.10724925521350537</v>
      </c>
    </row>
    <row r="28" spans="1:4">
      <c r="A28" s="42">
        <v>42305</v>
      </c>
      <c r="B28" s="24">
        <v>0.89800000000000002</v>
      </c>
      <c r="C28" s="24">
        <v>1.0069999999999999</v>
      </c>
      <c r="D28" s="44">
        <f t="shared" si="0"/>
        <v>-0.10824230387288969</v>
      </c>
    </row>
    <row r="29" spans="1:4">
      <c r="A29" s="42">
        <v>42306</v>
      </c>
      <c r="B29" s="24">
        <v>0.89700000000000002</v>
      </c>
      <c r="C29" s="24">
        <v>1.006</v>
      </c>
      <c r="D29" s="44">
        <f t="shared" si="0"/>
        <v>-0.10834990059642147</v>
      </c>
    </row>
    <row r="30" spans="1:4">
      <c r="A30" s="42">
        <v>42307</v>
      </c>
      <c r="B30" s="24">
        <v>0.89700000000000002</v>
      </c>
      <c r="C30" s="24">
        <v>1.006</v>
      </c>
      <c r="D30" s="44">
        <f t="shared" si="0"/>
        <v>-0.10834990059642147</v>
      </c>
    </row>
    <row r="31" spans="1:4">
      <c r="A31" s="42">
        <v>42310</v>
      </c>
      <c r="B31" s="24">
        <v>0.89600000000000002</v>
      </c>
      <c r="C31" s="24">
        <v>1.0049999999999999</v>
      </c>
      <c r="D31" s="44">
        <f t="shared" si="0"/>
        <v>-0.10845771144278593</v>
      </c>
    </row>
    <row r="32" spans="1:4">
      <c r="A32" s="42">
        <v>42311</v>
      </c>
      <c r="B32" s="24">
        <v>0.89500000000000002</v>
      </c>
      <c r="C32" s="24">
        <v>1.0049999999999999</v>
      </c>
      <c r="D32" s="44">
        <f t="shared" si="0"/>
        <v>-0.1094527363184078</v>
      </c>
    </row>
    <row r="33" spans="1:4">
      <c r="A33" s="42">
        <v>42312</v>
      </c>
      <c r="B33" s="24">
        <v>0.90100000000000002</v>
      </c>
      <c r="C33" s="24">
        <v>1.008</v>
      </c>
      <c r="D33" s="44">
        <f t="shared" si="0"/>
        <v>-0.10615079365079361</v>
      </c>
    </row>
    <row r="34" spans="1:4">
      <c r="A34" s="42">
        <v>42313</v>
      </c>
      <c r="B34" s="24">
        <v>0.89900000000000002</v>
      </c>
      <c r="C34" s="24">
        <v>1.008</v>
      </c>
      <c r="D34" s="44">
        <f t="shared" si="0"/>
        <v>-0.10813492063492058</v>
      </c>
    </row>
    <row r="35" spans="1:4">
      <c r="A35" s="42">
        <v>42314</v>
      </c>
      <c r="B35" s="24">
        <v>0.90100000000000002</v>
      </c>
      <c r="C35" s="173">
        <v>1.01</v>
      </c>
      <c r="D35" s="44">
        <f t="shared" si="0"/>
        <v>-0.10792079207920791</v>
      </c>
    </row>
    <row r="36" spans="1:4">
      <c r="A36" s="42">
        <v>42317</v>
      </c>
      <c r="B36" s="24">
        <v>0.91500000000000004</v>
      </c>
      <c r="C36" s="24">
        <v>1.0109999999999999</v>
      </c>
      <c r="D36" s="44">
        <f t="shared" si="0"/>
        <v>-9.495548961424316E-2</v>
      </c>
    </row>
    <row r="37" spans="1:4">
      <c r="A37" s="42">
        <v>42318</v>
      </c>
      <c r="B37" s="24">
        <v>0.91900000000000004</v>
      </c>
      <c r="C37" s="24">
        <v>1.0129999999999999</v>
      </c>
      <c r="D37" s="44">
        <f t="shared" si="0"/>
        <v>-9.2793682132280231E-2</v>
      </c>
    </row>
    <row r="38" spans="1:4">
      <c r="A38" s="42">
        <v>42319</v>
      </c>
      <c r="B38" s="24">
        <v>0.95</v>
      </c>
      <c r="C38" s="24">
        <v>1.014</v>
      </c>
      <c r="D38" s="44">
        <f t="shared" si="0"/>
        <v>-6.3116370808678601E-2</v>
      </c>
    </row>
    <row r="39" spans="1:4">
      <c r="A39" s="42">
        <v>42320</v>
      </c>
      <c r="B39" s="24">
        <v>0.96499999999999997</v>
      </c>
      <c r="C39" s="24">
        <v>1.014</v>
      </c>
      <c r="D39" s="44">
        <f t="shared" si="0"/>
        <v>-4.8323471400394502E-2</v>
      </c>
    </row>
    <row r="40" spans="1:4">
      <c r="A40" s="42">
        <v>42321</v>
      </c>
      <c r="B40" s="24">
        <v>0.995</v>
      </c>
      <c r="C40" s="24">
        <v>1.0129999999999999</v>
      </c>
      <c r="D40" s="44">
        <f t="shared" si="0"/>
        <v>-1.7769002961500413E-2</v>
      </c>
    </row>
    <row r="41" spans="1:4">
      <c r="A41" s="42">
        <v>42324</v>
      </c>
      <c r="B41" s="24">
        <v>1.0089999999999999</v>
      </c>
      <c r="C41" s="24">
        <v>1.0169999999999999</v>
      </c>
      <c r="D41" s="44">
        <f t="shared" si="0"/>
        <v>-7.8662733529990536E-3</v>
      </c>
    </row>
    <row r="42" spans="1:4">
      <c r="A42" s="42">
        <v>42325</v>
      </c>
      <c r="B42" s="24">
        <v>1.01</v>
      </c>
      <c r="C42" s="24">
        <v>1.016</v>
      </c>
      <c r="D42" s="44">
        <f t="shared" si="0"/>
        <v>-5.9055118110236116E-3</v>
      </c>
    </row>
    <row r="43" spans="1:4">
      <c r="A43" s="42">
        <v>42326</v>
      </c>
      <c r="B43" s="24">
        <v>1.006</v>
      </c>
      <c r="C43" s="24">
        <v>1.0149999999999999</v>
      </c>
      <c r="D43" s="44">
        <f t="shared" si="0"/>
        <v>-8.8669950738915482E-3</v>
      </c>
    </row>
    <row r="44" spans="1:4">
      <c r="A44" s="42">
        <v>42327</v>
      </c>
      <c r="B44" s="24">
        <v>1.014</v>
      </c>
      <c r="C44" s="24">
        <v>1.0209999999999999</v>
      </c>
      <c r="D44" s="44">
        <f t="shared" si="0"/>
        <v>-6.8560235063661601E-3</v>
      </c>
    </row>
    <row r="45" spans="1:4">
      <c r="A45" s="42">
        <v>42328</v>
      </c>
      <c r="B45" s="24">
        <v>1.0329999999999999</v>
      </c>
      <c r="C45" s="24">
        <v>1.024</v>
      </c>
      <c r="D45" s="44">
        <f t="shared" si="0"/>
        <v>8.7890625E-3</v>
      </c>
    </row>
    <row r="46" spans="1:4">
      <c r="A46" s="42">
        <v>42331</v>
      </c>
      <c r="B46" s="24">
        <v>1.0509999999999999</v>
      </c>
      <c r="C46" s="24">
        <v>1.0209999999999999</v>
      </c>
      <c r="D46" s="44">
        <f t="shared" si="0"/>
        <v>2.938295788442713E-2</v>
      </c>
    </row>
    <row r="47" spans="1:4">
      <c r="A47" s="42">
        <v>42332</v>
      </c>
      <c r="B47" s="24">
        <v>1.085</v>
      </c>
      <c r="C47" s="24">
        <v>1.024</v>
      </c>
      <c r="D47" s="44">
        <f t="shared" si="0"/>
        <v>5.95703125E-2</v>
      </c>
    </row>
    <row r="48" spans="1:4">
      <c r="A48" s="42">
        <v>42333</v>
      </c>
      <c r="B48" s="24">
        <v>1.123</v>
      </c>
      <c r="C48" s="24">
        <v>1.026</v>
      </c>
      <c r="D48" s="44">
        <f t="shared" si="0"/>
        <v>9.4541910331384038E-2</v>
      </c>
    </row>
    <row r="49" spans="1:4">
      <c r="A49" s="42">
        <v>42334</v>
      </c>
      <c r="B49" s="24">
        <v>1.097</v>
      </c>
      <c r="C49" s="24">
        <v>1.0229999999999999</v>
      </c>
      <c r="D49" s="44">
        <f t="shared" si="0"/>
        <v>7.2336265884653139E-2</v>
      </c>
    </row>
    <row r="50" spans="1:4">
      <c r="A50" s="42">
        <v>42335</v>
      </c>
      <c r="B50" s="24">
        <v>1.0680000000000001</v>
      </c>
      <c r="C50" s="24">
        <v>1.0189999999999999</v>
      </c>
      <c r="D50" s="44">
        <f t="shared" si="0"/>
        <v>4.8086359175662619E-2</v>
      </c>
    </row>
    <row r="51" spans="1:4">
      <c r="A51" s="42">
        <v>42338</v>
      </c>
      <c r="B51" s="24">
        <v>1.0780000000000001</v>
      </c>
      <c r="C51" s="24">
        <v>1.0229999999999999</v>
      </c>
      <c r="D51" s="44">
        <f t="shared" si="0"/>
        <v>5.3763440860215228E-2</v>
      </c>
    </row>
    <row r="52" spans="1:4">
      <c r="A52" s="42">
        <v>42339</v>
      </c>
      <c r="B52" s="24">
        <v>1.0780000000000001</v>
      </c>
      <c r="C52" s="173">
        <v>1.02</v>
      </c>
      <c r="D52" s="44">
        <f t="shared" si="0"/>
        <v>5.6862745098039236E-2</v>
      </c>
    </row>
    <row r="53" spans="1:4">
      <c r="A53" s="42">
        <v>42340</v>
      </c>
      <c r="B53" s="24">
        <v>1.073</v>
      </c>
      <c r="C53" s="173">
        <v>1.02</v>
      </c>
      <c r="D53" s="44">
        <f t="shared" si="0"/>
        <v>5.1960784313725528E-2</v>
      </c>
    </row>
    <row r="54" spans="1:4">
      <c r="A54" s="42">
        <v>42341</v>
      </c>
      <c r="B54" s="24">
        <v>1.0880000000000001</v>
      </c>
      <c r="C54" s="24">
        <v>1.026</v>
      </c>
      <c r="D54" s="44">
        <f t="shared" si="0"/>
        <v>6.0428849902534276E-2</v>
      </c>
    </row>
    <row r="55" spans="1:4">
      <c r="A55" s="42">
        <v>42342</v>
      </c>
      <c r="B55" s="24">
        <v>1.083</v>
      </c>
      <c r="C55" s="24">
        <v>1.0269999999999999</v>
      </c>
      <c r="D55" s="44">
        <f t="shared" si="0"/>
        <v>5.4527750730282376E-2</v>
      </c>
    </row>
    <row r="56" spans="1:4">
      <c r="A56" s="42">
        <v>42345</v>
      </c>
      <c r="B56" s="24">
        <v>1.0960000000000001</v>
      </c>
      <c r="C56" s="24">
        <v>1.032</v>
      </c>
      <c r="D56" s="44">
        <f t="shared" si="0"/>
        <v>6.2015503875969102E-2</v>
      </c>
    </row>
    <row r="57" spans="1:4">
      <c r="A57" s="42">
        <v>42346</v>
      </c>
      <c r="B57" s="24">
        <v>1.0900000000000001</v>
      </c>
      <c r="C57" s="24">
        <v>1.0329999999999999</v>
      </c>
      <c r="D57" s="44">
        <f t="shared" si="0"/>
        <v>5.5179090029041866E-2</v>
      </c>
    </row>
    <row r="58" spans="1:4">
      <c r="A58" s="42">
        <v>42347</v>
      </c>
      <c r="B58" s="24">
        <v>1.117</v>
      </c>
      <c r="C58" s="24">
        <v>1.0389999999999999</v>
      </c>
      <c r="D58" s="44">
        <f t="shared" si="0"/>
        <v>7.5072184793070429E-2</v>
      </c>
    </row>
    <row r="59" spans="1:4">
      <c r="A59" s="42">
        <v>42348</v>
      </c>
      <c r="B59" s="24">
        <v>1.111</v>
      </c>
      <c r="C59" s="24">
        <v>1.0389999999999999</v>
      </c>
      <c r="D59" s="44">
        <f t="shared" si="0"/>
        <v>6.9297401347449439E-2</v>
      </c>
    </row>
    <row r="60" spans="1:4">
      <c r="A60" s="42">
        <v>42349</v>
      </c>
      <c r="B60" s="24">
        <v>1.1040000000000001</v>
      </c>
      <c r="C60" s="24">
        <v>1.036</v>
      </c>
      <c r="D60" s="44">
        <f t="shared" si="0"/>
        <v>6.5637065637065728E-2</v>
      </c>
    </row>
    <row r="61" spans="1:4">
      <c r="A61" s="42">
        <v>42352</v>
      </c>
      <c r="B61" s="24">
        <v>1.1060000000000001</v>
      </c>
      <c r="C61" s="24">
        <v>1.038</v>
      </c>
      <c r="D61" s="44">
        <f t="shared" si="0"/>
        <v>6.5510597302504969E-2</v>
      </c>
    </row>
    <row r="62" spans="1:4">
      <c r="A62" s="42">
        <v>42353</v>
      </c>
      <c r="B62" s="24">
        <v>1.1100000000000001</v>
      </c>
      <c r="C62" s="24">
        <v>1.042</v>
      </c>
      <c r="D62" s="44">
        <f t="shared" si="0"/>
        <v>6.5259117082533624E-2</v>
      </c>
    </row>
    <row r="63" spans="1:4">
      <c r="A63" s="42">
        <v>42354</v>
      </c>
      <c r="B63" s="24">
        <v>1.113</v>
      </c>
      <c r="C63" s="24">
        <v>1.0429999999999999</v>
      </c>
      <c r="D63" s="44">
        <f t="shared" si="0"/>
        <v>6.7114093959731669E-2</v>
      </c>
    </row>
    <row r="64" spans="1:4">
      <c r="A64" s="42">
        <v>42355</v>
      </c>
      <c r="B64" s="24">
        <v>1.117</v>
      </c>
      <c r="C64" s="24">
        <v>1.0469999999999999</v>
      </c>
      <c r="D64" s="44">
        <f t="shared" si="0"/>
        <v>6.6857688634192947E-2</v>
      </c>
    </row>
    <row r="65" spans="1:4">
      <c r="A65" s="42">
        <v>42356</v>
      </c>
      <c r="B65" s="24">
        <v>1.1220000000000001</v>
      </c>
      <c r="C65" s="24">
        <v>1.0489999999999999</v>
      </c>
      <c r="D65" s="44">
        <f t="shared" si="0"/>
        <v>6.9590085795996348E-2</v>
      </c>
    </row>
    <row r="66" spans="1:4">
      <c r="A66" s="42">
        <v>42359</v>
      </c>
      <c r="B66" s="24">
        <v>1.1200000000000001</v>
      </c>
      <c r="C66" s="24">
        <v>1.0449999999999999</v>
      </c>
      <c r="D66" s="44">
        <f t="shared" si="0"/>
        <v>7.1770334928229929E-2</v>
      </c>
    </row>
    <row r="67" spans="1:4">
      <c r="A67" s="42">
        <v>42360</v>
      </c>
      <c r="B67" s="24">
        <v>1.1200000000000001</v>
      </c>
      <c r="C67" s="24">
        <v>1.0469999999999999</v>
      </c>
      <c r="D67" s="44">
        <f t="shared" ref="D67:D130" si="1">B67/C67-1</f>
        <v>6.9723018147087146E-2</v>
      </c>
    </row>
    <row r="68" spans="1:4">
      <c r="A68" s="42">
        <v>42361</v>
      </c>
      <c r="B68" s="24">
        <v>1.119</v>
      </c>
      <c r="C68" s="24">
        <v>1.0469999999999999</v>
      </c>
      <c r="D68" s="44">
        <f t="shared" si="1"/>
        <v>6.8767908309455672E-2</v>
      </c>
    </row>
    <row r="69" spans="1:4">
      <c r="A69" s="42">
        <v>42362</v>
      </c>
      <c r="B69" s="24">
        <v>1.1180000000000001</v>
      </c>
      <c r="C69" s="24">
        <v>1.0469999999999999</v>
      </c>
      <c r="D69" s="44">
        <f t="shared" si="1"/>
        <v>6.781279847182442E-2</v>
      </c>
    </row>
    <row r="70" spans="1:4">
      <c r="A70" s="42">
        <v>42363</v>
      </c>
      <c r="B70" s="24">
        <v>1.1240000000000001</v>
      </c>
      <c r="C70" s="24">
        <v>1.0509999999999999</v>
      </c>
      <c r="D70" s="44">
        <f t="shared" si="1"/>
        <v>6.9457659372026859E-2</v>
      </c>
    </row>
    <row r="71" spans="1:4">
      <c r="A71" s="42">
        <v>42366</v>
      </c>
      <c r="B71" s="24">
        <v>1.131</v>
      </c>
      <c r="C71" s="173">
        <v>1.05</v>
      </c>
      <c r="D71" s="44">
        <f t="shared" si="1"/>
        <v>7.714285714285718E-2</v>
      </c>
    </row>
    <row r="72" spans="1:4">
      <c r="A72" s="42">
        <v>42367</v>
      </c>
      <c r="B72" s="24">
        <v>1.175</v>
      </c>
      <c r="C72" s="24">
        <v>1.0549999999999999</v>
      </c>
      <c r="D72" s="44">
        <f t="shared" si="1"/>
        <v>0.11374407582938395</v>
      </c>
    </row>
    <row r="73" spans="1:4">
      <c r="A73" s="42">
        <v>42368</v>
      </c>
      <c r="B73" s="24">
        <v>1.1950000000000001</v>
      </c>
      <c r="C73" s="24">
        <v>1.056</v>
      </c>
      <c r="D73" s="44">
        <f t="shared" si="1"/>
        <v>0.13162878787878785</v>
      </c>
    </row>
    <row r="74" spans="1:4">
      <c r="A74" s="42">
        <v>42369</v>
      </c>
      <c r="B74" s="24">
        <v>1.2</v>
      </c>
      <c r="C74" s="24">
        <v>1.054</v>
      </c>
      <c r="D74" s="44">
        <f t="shared" si="1"/>
        <v>0.13851992409867164</v>
      </c>
    </row>
    <row r="75" spans="1:4">
      <c r="A75" s="42">
        <v>42373</v>
      </c>
      <c r="B75" s="24">
        <v>1.1579999999999999</v>
      </c>
      <c r="C75" s="173">
        <v>1.04</v>
      </c>
      <c r="D75" s="44">
        <f t="shared" si="1"/>
        <v>0.11346153846153828</v>
      </c>
    </row>
    <row r="76" spans="1:4">
      <c r="A76" s="42">
        <v>42374</v>
      </c>
      <c r="B76" s="24">
        <v>1.143</v>
      </c>
      <c r="C76" s="24">
        <v>1.032</v>
      </c>
      <c r="D76" s="44">
        <f t="shared" si="1"/>
        <v>0.10755813953488369</v>
      </c>
    </row>
    <row r="77" spans="1:4">
      <c r="A77" s="42">
        <v>42375</v>
      </c>
      <c r="B77" s="24">
        <v>1.1399999999999999</v>
      </c>
      <c r="C77" s="24">
        <v>1.036</v>
      </c>
      <c r="D77" s="44">
        <f t="shared" si="1"/>
        <v>0.10038610038610019</v>
      </c>
    </row>
    <row r="78" spans="1:4">
      <c r="A78" s="42">
        <v>42376</v>
      </c>
      <c r="B78" s="24">
        <v>1.0920000000000001</v>
      </c>
      <c r="C78" s="24">
        <v>1.0229999999999999</v>
      </c>
      <c r="D78" s="44">
        <f t="shared" si="1"/>
        <v>6.744868035190632E-2</v>
      </c>
    </row>
    <row r="79" spans="1:4">
      <c r="A79" s="42">
        <v>42377</v>
      </c>
      <c r="B79" s="24">
        <v>1.0680000000000001</v>
      </c>
      <c r="C79" s="24">
        <v>1.0209999999999999</v>
      </c>
      <c r="D79" s="44">
        <f t="shared" si="1"/>
        <v>4.6033300685602407E-2</v>
      </c>
    </row>
    <row r="80" spans="1:4">
      <c r="A80" s="42">
        <v>42380</v>
      </c>
      <c r="B80" s="24">
        <v>1.0289999999999999</v>
      </c>
      <c r="C80" s="24">
        <v>1.0129999999999999</v>
      </c>
      <c r="D80" s="44">
        <f t="shared" si="1"/>
        <v>1.5794669299111552E-2</v>
      </c>
    </row>
    <row r="81" spans="1:4">
      <c r="A81" s="42">
        <v>42381</v>
      </c>
      <c r="B81" s="24">
        <v>1.0369999999999999</v>
      </c>
      <c r="C81" s="24">
        <v>1.018</v>
      </c>
      <c r="D81" s="44">
        <f t="shared" si="1"/>
        <v>1.8664047151276897E-2</v>
      </c>
    </row>
    <row r="82" spans="1:4">
      <c r="A82" s="42">
        <v>42382</v>
      </c>
      <c r="B82" s="24">
        <v>1.0369999999999999</v>
      </c>
      <c r="C82" s="24">
        <v>1.0149999999999999</v>
      </c>
      <c r="D82" s="44">
        <f t="shared" si="1"/>
        <v>2.1674876847290747E-2</v>
      </c>
    </row>
    <row r="83" spans="1:4">
      <c r="A83" s="42">
        <v>42383</v>
      </c>
      <c r="B83" s="24">
        <v>1.0469999999999999</v>
      </c>
      <c r="C83" s="24">
        <v>1.0249999999999999</v>
      </c>
      <c r="D83" s="44">
        <f t="shared" si="1"/>
        <v>2.1463414634146361E-2</v>
      </c>
    </row>
    <row r="84" spans="1:4">
      <c r="A84" s="42">
        <v>42384</v>
      </c>
      <c r="B84" s="24">
        <v>1.0309999999999999</v>
      </c>
      <c r="C84" s="24">
        <v>1.024</v>
      </c>
      <c r="D84" s="44">
        <f t="shared" si="1"/>
        <v>6.8359375E-3</v>
      </c>
    </row>
    <row r="85" spans="1:4">
      <c r="A85" s="42">
        <v>42387</v>
      </c>
      <c r="B85" s="24">
        <v>1.034</v>
      </c>
      <c r="C85" s="24">
        <v>1.026</v>
      </c>
      <c r="D85" s="44">
        <f t="shared" si="1"/>
        <v>7.7972709551656916E-3</v>
      </c>
    </row>
    <row r="86" spans="1:4">
      <c r="A86" s="42">
        <v>42388</v>
      </c>
      <c r="B86" s="24">
        <v>1.0449999999999999</v>
      </c>
      <c r="C86" s="24">
        <v>1.032</v>
      </c>
      <c r="D86" s="44">
        <f t="shared" si="1"/>
        <v>1.2596899224806002E-2</v>
      </c>
    </row>
    <row r="87" spans="1:4">
      <c r="A87" s="42">
        <v>42389</v>
      </c>
      <c r="B87" s="24">
        <v>1.0349999999999999</v>
      </c>
      <c r="C87" s="24">
        <v>1.0309999999999999</v>
      </c>
      <c r="D87" s="44">
        <f t="shared" si="1"/>
        <v>3.8797284190106307E-3</v>
      </c>
    </row>
    <row r="88" spans="1:4">
      <c r="A88" s="42">
        <v>42390</v>
      </c>
      <c r="B88" s="24">
        <v>1.028</v>
      </c>
      <c r="C88" s="24">
        <v>1.0209999999999999</v>
      </c>
      <c r="D88" s="44">
        <f t="shared" si="1"/>
        <v>6.8560235063663821E-3</v>
      </c>
    </row>
    <row r="89" spans="1:4">
      <c r="A89" s="42">
        <v>42391</v>
      </c>
      <c r="B89" s="24">
        <v>1.028</v>
      </c>
      <c r="C89" s="24">
        <v>1.0229999999999999</v>
      </c>
      <c r="D89" s="44">
        <f t="shared" si="1"/>
        <v>4.8875855327470408E-3</v>
      </c>
    </row>
    <row r="90" spans="1:4">
      <c r="A90" s="42">
        <v>42394</v>
      </c>
      <c r="B90" s="24">
        <v>1.0309999999999999</v>
      </c>
      <c r="C90" s="24">
        <v>1.024</v>
      </c>
      <c r="D90" s="44">
        <f t="shared" si="1"/>
        <v>6.8359375E-3</v>
      </c>
    </row>
    <row r="91" spans="1:4">
      <c r="A91" s="42">
        <v>42395</v>
      </c>
      <c r="B91" s="24">
        <v>1.006</v>
      </c>
      <c r="C91" s="24">
        <v>1.0129999999999999</v>
      </c>
      <c r="D91" s="44">
        <f t="shared" si="1"/>
        <v>-6.9101678183611792E-3</v>
      </c>
    </row>
    <row r="92" spans="1:4">
      <c r="A92" s="42">
        <v>42396</v>
      </c>
      <c r="B92" s="24">
        <v>1.0049999999999999</v>
      </c>
      <c r="C92" s="24">
        <v>1.0129999999999999</v>
      </c>
      <c r="D92" s="44">
        <f t="shared" si="1"/>
        <v>-7.8973346495557761E-3</v>
      </c>
    </row>
    <row r="93" spans="1:4">
      <c r="A93" s="42">
        <v>42397</v>
      </c>
      <c r="B93" s="24">
        <v>1.0069999999999999</v>
      </c>
      <c r="C93" s="24">
        <v>1.0069999999999999</v>
      </c>
      <c r="D93" s="44">
        <f t="shared" si="1"/>
        <v>0</v>
      </c>
    </row>
    <row r="94" spans="1:4">
      <c r="A94" s="42">
        <v>42398</v>
      </c>
      <c r="B94" s="24">
        <v>1.0229999999999999</v>
      </c>
      <c r="C94" s="24">
        <v>1.0149999999999999</v>
      </c>
      <c r="D94" s="44">
        <f t="shared" si="1"/>
        <v>7.8817733990148575E-3</v>
      </c>
    </row>
    <row r="95" spans="1:4">
      <c r="A95" s="42">
        <v>42401</v>
      </c>
      <c r="B95" s="24">
        <v>1.0169999999999999</v>
      </c>
      <c r="C95" s="24">
        <v>1.014</v>
      </c>
      <c r="D95" s="44">
        <f t="shared" si="1"/>
        <v>2.9585798816567088E-3</v>
      </c>
    </row>
    <row r="96" spans="1:4">
      <c r="A96" s="42">
        <v>42402</v>
      </c>
      <c r="B96" s="24">
        <v>1.0289999999999999</v>
      </c>
      <c r="C96" s="173">
        <v>1.02</v>
      </c>
      <c r="D96" s="44">
        <f t="shared" si="1"/>
        <v>8.8235294117646745E-3</v>
      </c>
    </row>
    <row r="97" spans="1:4">
      <c r="A97" s="42">
        <v>42403</v>
      </c>
      <c r="B97" s="24">
        <v>1.0329999999999999</v>
      </c>
      <c r="C97" s="24">
        <v>1.0249999999999999</v>
      </c>
      <c r="D97" s="44">
        <f t="shared" si="1"/>
        <v>7.8048780487804947E-3</v>
      </c>
    </row>
    <row r="98" spans="1:4">
      <c r="A98" s="42">
        <v>42404</v>
      </c>
      <c r="B98" s="24">
        <v>1.046</v>
      </c>
      <c r="C98" s="24">
        <v>1.032</v>
      </c>
      <c r="D98" s="44">
        <f t="shared" si="1"/>
        <v>1.3565891472868241E-2</v>
      </c>
    </row>
    <row r="99" spans="1:4">
      <c r="A99" s="42">
        <v>42405</v>
      </c>
      <c r="B99" s="24">
        <v>1.046</v>
      </c>
      <c r="C99" s="24">
        <v>1.0289999999999999</v>
      </c>
      <c r="D99" s="44">
        <f t="shared" si="1"/>
        <v>1.6520894071914594E-2</v>
      </c>
    </row>
    <row r="100" spans="1:4">
      <c r="A100" s="42">
        <v>42415</v>
      </c>
      <c r="B100" s="24">
        <v>1.0449999999999999</v>
      </c>
      <c r="C100" s="24">
        <v>1.032</v>
      </c>
      <c r="D100" s="44">
        <f t="shared" si="1"/>
        <v>1.2596899224806002E-2</v>
      </c>
    </row>
    <row r="101" spans="1:4">
      <c r="A101" s="42">
        <v>42416</v>
      </c>
      <c r="B101" s="24">
        <v>1.06</v>
      </c>
      <c r="C101" s="24">
        <v>1.038</v>
      </c>
      <c r="D101" s="44">
        <f t="shared" si="1"/>
        <v>2.1194605009633882E-2</v>
      </c>
    </row>
    <row r="102" spans="1:4">
      <c r="A102" s="42">
        <v>42417</v>
      </c>
      <c r="B102" s="24">
        <v>1.0589999999999999</v>
      </c>
      <c r="C102" s="24">
        <v>1.0389999999999999</v>
      </c>
      <c r="D102" s="44">
        <f t="shared" si="1"/>
        <v>1.9249278152069227E-2</v>
      </c>
    </row>
    <row r="103" spans="1:4">
      <c r="A103" s="42">
        <v>42418</v>
      </c>
      <c r="B103" s="24">
        <v>1.0580000000000001</v>
      </c>
      <c r="C103" s="24">
        <v>1.0369999999999999</v>
      </c>
      <c r="D103" s="44">
        <f t="shared" si="1"/>
        <v>2.0250723240115898E-2</v>
      </c>
    </row>
    <row r="104" spans="1:4">
      <c r="A104" s="42">
        <v>42419</v>
      </c>
      <c r="B104" s="24">
        <v>1.0549999999999999</v>
      </c>
      <c r="C104" s="24">
        <v>1.038</v>
      </c>
      <c r="D104" s="44">
        <f t="shared" si="1"/>
        <v>1.637764932562602E-2</v>
      </c>
    </row>
    <row r="105" spans="1:4">
      <c r="A105" s="42">
        <v>42422</v>
      </c>
      <c r="B105" s="24">
        <v>1.0589999999999999</v>
      </c>
      <c r="C105" s="24">
        <v>1.046</v>
      </c>
      <c r="D105" s="44">
        <f t="shared" si="1"/>
        <v>1.2428298279158589E-2</v>
      </c>
    </row>
    <row r="106" spans="1:4">
      <c r="A106" s="42">
        <v>42423</v>
      </c>
      <c r="B106" s="24">
        <v>1.054</v>
      </c>
      <c r="C106" s="24">
        <v>1.042</v>
      </c>
      <c r="D106" s="44">
        <f t="shared" si="1"/>
        <v>1.1516314779270731E-2</v>
      </c>
    </row>
    <row r="107" spans="1:4">
      <c r="A107" s="42">
        <v>42424</v>
      </c>
      <c r="B107" s="24">
        <v>1.0549999999999999</v>
      </c>
      <c r="C107" s="24">
        <v>1.0429999999999999</v>
      </c>
      <c r="D107" s="44">
        <f t="shared" si="1"/>
        <v>1.1505273250239645E-2</v>
      </c>
    </row>
    <row r="108" spans="1:4">
      <c r="A108" s="42">
        <v>42425</v>
      </c>
      <c r="B108" s="24">
        <v>1.0349999999999999</v>
      </c>
      <c r="C108" s="24">
        <v>1.0289999999999999</v>
      </c>
      <c r="D108" s="44">
        <f t="shared" si="1"/>
        <v>5.8309037900874383E-3</v>
      </c>
    </row>
    <row r="109" spans="1:4">
      <c r="A109" s="42">
        <v>42426</v>
      </c>
      <c r="B109" s="24">
        <v>1.036</v>
      </c>
      <c r="C109" s="24">
        <v>1.0269999999999999</v>
      </c>
      <c r="D109" s="44">
        <f t="shared" si="1"/>
        <v>8.7633885102240683E-3</v>
      </c>
    </row>
    <row r="110" spans="1:4">
      <c r="A110" s="42">
        <v>42429</v>
      </c>
      <c r="B110" s="24">
        <v>1.014</v>
      </c>
      <c r="C110" s="24">
        <v>1.014</v>
      </c>
      <c r="D110" s="44">
        <f t="shared" si="1"/>
        <v>0</v>
      </c>
    </row>
    <row r="111" spans="1:4">
      <c r="A111" s="42">
        <v>42430</v>
      </c>
      <c r="B111" s="24">
        <v>1.018</v>
      </c>
      <c r="C111" s="24">
        <v>1.0169999999999999</v>
      </c>
      <c r="D111" s="44">
        <f t="shared" si="1"/>
        <v>9.8328416912507599E-4</v>
      </c>
    </row>
    <row r="112" spans="1:4">
      <c r="A112" s="42">
        <v>42431</v>
      </c>
      <c r="B112" s="24">
        <v>1.038</v>
      </c>
      <c r="C112" s="24">
        <v>1.0249999999999999</v>
      </c>
      <c r="D112" s="44">
        <f t="shared" si="1"/>
        <v>1.2682926829268304E-2</v>
      </c>
    </row>
    <row r="113" spans="1:4">
      <c r="A113" s="42">
        <v>42432</v>
      </c>
      <c r="B113" s="24">
        <v>1.036</v>
      </c>
      <c r="C113" s="24">
        <v>1.026</v>
      </c>
      <c r="D113" s="44">
        <f t="shared" si="1"/>
        <v>9.74658869395717E-3</v>
      </c>
    </row>
    <row r="114" spans="1:4">
      <c r="A114" s="42">
        <v>42433</v>
      </c>
      <c r="B114" s="24">
        <v>1.0209999999999999</v>
      </c>
      <c r="C114" s="24">
        <v>1.018</v>
      </c>
      <c r="D114" s="44">
        <f t="shared" si="1"/>
        <v>2.9469548133593815E-3</v>
      </c>
    </row>
    <row r="115" spans="1:4">
      <c r="A115" s="42">
        <v>42436</v>
      </c>
      <c r="B115" s="24">
        <v>1.028</v>
      </c>
      <c r="C115" s="24">
        <v>1.022</v>
      </c>
      <c r="D115" s="44">
        <f t="shared" si="1"/>
        <v>5.8708414872798986E-3</v>
      </c>
    </row>
    <row r="116" spans="1:4">
      <c r="A116" s="42">
        <v>42437</v>
      </c>
      <c r="B116" s="24">
        <v>1.0349999999999999</v>
      </c>
      <c r="C116" s="173">
        <v>1.03</v>
      </c>
      <c r="D116" s="44">
        <f t="shared" si="1"/>
        <v>4.8543689320388328E-3</v>
      </c>
    </row>
    <row r="117" spans="1:4">
      <c r="A117" s="42">
        <v>42438</v>
      </c>
      <c r="B117" s="24">
        <v>1.028</v>
      </c>
      <c r="C117" s="24">
        <v>1.028</v>
      </c>
      <c r="D117" s="44">
        <f t="shared" si="1"/>
        <v>0</v>
      </c>
    </row>
    <row r="118" spans="1:4">
      <c r="A118" s="42">
        <v>42439</v>
      </c>
      <c r="B118" s="24">
        <v>1.028</v>
      </c>
      <c r="C118" s="24">
        <v>1.028</v>
      </c>
      <c r="D118" s="44">
        <f t="shared" si="1"/>
        <v>0</v>
      </c>
    </row>
    <row r="119" spans="1:4">
      <c r="A119" s="42">
        <v>42440</v>
      </c>
      <c r="B119" s="24">
        <v>1.03</v>
      </c>
      <c r="C119" s="24">
        <v>1.028</v>
      </c>
      <c r="D119" s="44">
        <f t="shared" si="1"/>
        <v>1.9455252918287869E-3</v>
      </c>
    </row>
    <row r="120" spans="1:4">
      <c r="A120" s="42">
        <v>42443</v>
      </c>
      <c r="B120" s="24">
        <v>1.0429999999999999</v>
      </c>
      <c r="C120" s="24">
        <v>1.0409999999999999</v>
      </c>
      <c r="D120" s="44">
        <f t="shared" si="1"/>
        <v>1.9212295869357465E-3</v>
      </c>
    </row>
    <row r="121" spans="1:4">
      <c r="A121" s="42">
        <v>42444</v>
      </c>
      <c r="B121" s="24">
        <v>1.0429999999999999</v>
      </c>
      <c r="C121" s="24">
        <v>1.0429999999999999</v>
      </c>
      <c r="D121" s="44">
        <f t="shared" si="1"/>
        <v>0</v>
      </c>
    </row>
    <row r="122" spans="1:4">
      <c r="A122" s="42">
        <v>42445</v>
      </c>
      <c r="B122" s="24">
        <v>1.044</v>
      </c>
      <c r="C122" s="24">
        <v>1.044</v>
      </c>
      <c r="D122" s="44">
        <f t="shared" si="1"/>
        <v>0</v>
      </c>
    </row>
    <row r="123" spans="1:4">
      <c r="A123" s="42">
        <v>42446</v>
      </c>
      <c r="B123" s="24">
        <v>1.0549999999999999</v>
      </c>
      <c r="C123" s="24">
        <v>1.0589999999999999</v>
      </c>
      <c r="D123" s="44">
        <f t="shared" si="1"/>
        <v>-3.7771482530689626E-3</v>
      </c>
    </row>
    <row r="124" spans="1:4">
      <c r="A124" s="42">
        <v>42447</v>
      </c>
      <c r="B124" s="24">
        <v>1.0649999999999999</v>
      </c>
      <c r="C124" s="24">
        <v>1.0629999999999999</v>
      </c>
      <c r="D124" s="44">
        <f t="shared" si="1"/>
        <v>1.8814675446847673E-3</v>
      </c>
    </row>
    <row r="125" spans="1:4">
      <c r="A125" s="42">
        <v>42450</v>
      </c>
      <c r="B125" s="24">
        <v>1.07</v>
      </c>
      <c r="C125" s="24">
        <v>1.0669999999999999</v>
      </c>
      <c r="D125" s="44">
        <f t="shared" si="1"/>
        <v>2.81162136832247E-3</v>
      </c>
    </row>
    <row r="126" spans="1:4">
      <c r="A126" s="42">
        <v>42451</v>
      </c>
      <c r="B126" s="24">
        <v>1.071</v>
      </c>
      <c r="C126" s="24">
        <v>1.073</v>
      </c>
      <c r="D126" s="44">
        <f t="shared" si="1"/>
        <v>-1.8639328984156878E-3</v>
      </c>
    </row>
    <row r="127" spans="1:4">
      <c r="A127" s="42">
        <v>42452</v>
      </c>
      <c r="B127" s="24">
        <v>1.071</v>
      </c>
      <c r="C127" s="24">
        <v>1.069</v>
      </c>
      <c r="D127" s="44">
        <f t="shared" si="1"/>
        <v>1.8709073900842199E-3</v>
      </c>
    </row>
    <row r="128" spans="1:4">
      <c r="A128" s="42">
        <v>42453</v>
      </c>
      <c r="B128" s="24">
        <v>1.0680000000000001</v>
      </c>
      <c r="C128" s="24">
        <v>1.071</v>
      </c>
      <c r="D128" s="44">
        <f t="shared" si="1"/>
        <v>-2.8011204481791507E-3</v>
      </c>
    </row>
    <row r="129" spans="1:4">
      <c r="A129" s="42">
        <v>42454</v>
      </c>
      <c r="B129" s="24">
        <v>1.0720000000000001</v>
      </c>
      <c r="C129" s="24">
        <v>1.0720000000000001</v>
      </c>
      <c r="D129" s="44">
        <f t="shared" si="1"/>
        <v>0</v>
      </c>
    </row>
    <row r="130" spans="1:4">
      <c r="A130" s="42">
        <v>42457</v>
      </c>
      <c r="B130" s="24">
        <v>1.07</v>
      </c>
      <c r="C130" s="24">
        <v>1.0760000000000001</v>
      </c>
      <c r="D130" s="44">
        <f t="shared" si="1"/>
        <v>-5.5762081784386242E-3</v>
      </c>
    </row>
    <row r="131" spans="1:4">
      <c r="A131" s="42">
        <v>42458</v>
      </c>
      <c r="B131" s="24">
        <v>1.0629999999999999</v>
      </c>
      <c r="C131" s="24">
        <v>1.073</v>
      </c>
      <c r="D131" s="44">
        <f t="shared" ref="D131:D172" si="2">B131/C131-1</f>
        <v>-9.3196644920783278E-3</v>
      </c>
    </row>
    <row r="132" spans="1:4">
      <c r="A132" s="42">
        <v>42459</v>
      </c>
      <c r="B132" s="24">
        <v>1.0780000000000001</v>
      </c>
      <c r="C132" s="24">
        <v>1.0860000000000001</v>
      </c>
      <c r="D132" s="44">
        <f t="shared" si="2"/>
        <v>-7.3664825046040328E-3</v>
      </c>
    </row>
    <row r="133" spans="1:4">
      <c r="A133" s="42">
        <v>42460</v>
      </c>
      <c r="B133" s="24">
        <v>1.08</v>
      </c>
      <c r="C133" s="24">
        <v>1.087</v>
      </c>
      <c r="D133" s="44">
        <f t="shared" si="2"/>
        <v>-6.4397424103035394E-3</v>
      </c>
    </row>
    <row r="134" spans="1:4">
      <c r="A134" s="42">
        <v>42461</v>
      </c>
      <c r="B134" s="24">
        <v>1.0860000000000001</v>
      </c>
      <c r="C134" s="24">
        <v>1.089</v>
      </c>
      <c r="D134" s="44">
        <f t="shared" si="2"/>
        <v>-2.7548209366390353E-3</v>
      </c>
    </row>
    <row r="135" spans="1:4">
      <c r="A135" s="42">
        <v>42465</v>
      </c>
      <c r="B135" s="24">
        <v>1.0960000000000001</v>
      </c>
      <c r="C135" s="24">
        <v>1.095</v>
      </c>
      <c r="D135" s="44">
        <f t="shared" si="2"/>
        <v>9.1324200913245335E-4</v>
      </c>
    </row>
    <row r="136" spans="1:4">
      <c r="A136" s="42">
        <v>42466</v>
      </c>
      <c r="B136" s="24">
        <v>1.0980000000000001</v>
      </c>
      <c r="C136" s="24">
        <v>1.101</v>
      </c>
      <c r="D136" s="44">
        <f t="shared" si="2"/>
        <v>-2.7247956403269047E-3</v>
      </c>
    </row>
    <row r="137" spans="1:4">
      <c r="A137" s="42">
        <v>42467</v>
      </c>
      <c r="B137" s="24">
        <v>1.0980000000000001</v>
      </c>
      <c r="C137" s="24">
        <v>1.1020000000000001</v>
      </c>
      <c r="D137" s="44">
        <f t="shared" si="2"/>
        <v>-3.6297640653357721E-3</v>
      </c>
    </row>
    <row r="138" spans="1:4">
      <c r="A138" s="42">
        <v>42468</v>
      </c>
      <c r="B138" s="24">
        <v>1.097</v>
      </c>
      <c r="C138" s="24">
        <v>1.1040000000000001</v>
      </c>
      <c r="D138" s="44">
        <f t="shared" si="2"/>
        <v>-6.3405797101450112E-3</v>
      </c>
    </row>
    <row r="139" spans="1:4">
      <c r="A139" s="42">
        <v>42471</v>
      </c>
      <c r="B139" s="24">
        <v>1.1140000000000001</v>
      </c>
      <c r="C139" s="24">
        <v>1.1080000000000001</v>
      </c>
      <c r="D139" s="44">
        <f t="shared" si="2"/>
        <v>5.4151624548737232E-3</v>
      </c>
    </row>
    <row r="140" spans="1:4">
      <c r="A140" s="42">
        <v>42472</v>
      </c>
      <c r="B140" s="24">
        <v>1.119</v>
      </c>
      <c r="C140" s="24">
        <v>1.105</v>
      </c>
      <c r="D140" s="44">
        <f t="shared" si="2"/>
        <v>1.2669683257918507E-2</v>
      </c>
    </row>
    <row r="141" spans="1:4">
      <c r="A141" s="42">
        <v>42473</v>
      </c>
      <c r="B141" s="24">
        <v>1.129</v>
      </c>
      <c r="C141" s="24">
        <v>1.107</v>
      </c>
      <c r="D141" s="44">
        <f t="shared" si="2"/>
        <v>1.9873532068654054E-2</v>
      </c>
    </row>
    <row r="142" spans="1:4">
      <c r="A142" s="42">
        <v>42474</v>
      </c>
      <c r="B142" s="24">
        <v>1.1379999999999999</v>
      </c>
      <c r="C142" s="24">
        <v>1.119</v>
      </c>
      <c r="D142" s="44">
        <f t="shared" si="2"/>
        <v>1.6979445933869464E-2</v>
      </c>
    </row>
    <row r="143" spans="1:4">
      <c r="A143" s="42">
        <v>42475</v>
      </c>
      <c r="B143" s="24">
        <v>1.141</v>
      </c>
      <c r="C143" s="24">
        <v>1.119</v>
      </c>
      <c r="D143" s="44">
        <f t="shared" si="2"/>
        <v>1.9660411081322549E-2</v>
      </c>
    </row>
    <row r="144" spans="1:4">
      <c r="A144" s="42">
        <v>42478</v>
      </c>
      <c r="B144" s="24">
        <v>1.147</v>
      </c>
      <c r="C144" s="173">
        <v>1.1299999999999999</v>
      </c>
      <c r="D144" s="44">
        <f t="shared" si="2"/>
        <v>1.5044247787610709E-2</v>
      </c>
    </row>
    <row r="145" spans="1:4">
      <c r="A145" s="42">
        <v>42479</v>
      </c>
      <c r="B145" s="24">
        <v>1.17</v>
      </c>
      <c r="C145" s="24">
        <v>1.131</v>
      </c>
      <c r="D145" s="44">
        <f t="shared" si="2"/>
        <v>3.4482758620689502E-2</v>
      </c>
    </row>
    <row r="146" spans="1:4">
      <c r="A146" s="42">
        <v>42480</v>
      </c>
      <c r="B146" s="24">
        <v>1.153</v>
      </c>
      <c r="C146" s="24">
        <v>1.1279999999999999</v>
      </c>
      <c r="D146" s="44">
        <f t="shared" si="2"/>
        <v>2.2163120567376016E-2</v>
      </c>
    </row>
    <row r="147" spans="1:4">
      <c r="A147" s="42">
        <v>42481</v>
      </c>
      <c r="B147" s="24">
        <v>1.1379999999999999</v>
      </c>
      <c r="C147" s="24">
        <v>1.1080000000000001</v>
      </c>
      <c r="D147" s="44">
        <f t="shared" si="2"/>
        <v>2.707581227436795E-2</v>
      </c>
    </row>
    <row r="148" spans="1:4">
      <c r="A148" s="42">
        <v>42482</v>
      </c>
      <c r="B148" s="24">
        <v>1.1499999999999999</v>
      </c>
      <c r="C148" s="24">
        <v>1.1240000000000001</v>
      </c>
      <c r="D148" s="44">
        <f t="shared" si="2"/>
        <v>2.3131672597864528E-2</v>
      </c>
    </row>
    <row r="149" spans="1:4">
      <c r="A149" s="42">
        <v>42485</v>
      </c>
      <c r="B149" s="24">
        <v>1.151</v>
      </c>
      <c r="C149" s="24">
        <v>1.125</v>
      </c>
      <c r="D149" s="44">
        <f t="shared" si="2"/>
        <v>2.3111111111111082E-2</v>
      </c>
    </row>
    <row r="150" spans="1:4">
      <c r="A150" s="42">
        <v>42486</v>
      </c>
      <c r="B150" s="24">
        <v>1.157</v>
      </c>
      <c r="C150" s="24">
        <v>1.1279999999999999</v>
      </c>
      <c r="D150" s="44">
        <f t="shared" si="2"/>
        <v>2.5709219858156107E-2</v>
      </c>
    </row>
    <row r="151" spans="1:4">
      <c r="A151" s="42">
        <v>42487</v>
      </c>
      <c r="B151" s="24">
        <v>1.1579999999999999</v>
      </c>
      <c r="C151" s="24">
        <v>1.1339999999999999</v>
      </c>
      <c r="D151" s="44">
        <f t="shared" si="2"/>
        <v>2.1164021164021163E-2</v>
      </c>
    </row>
    <row r="152" spans="1:4">
      <c r="A152" s="42">
        <v>42488</v>
      </c>
      <c r="B152" s="24">
        <v>1.1679999999999999</v>
      </c>
      <c r="C152" s="173">
        <v>1.1499999999999999</v>
      </c>
      <c r="D152" s="44">
        <f t="shared" si="2"/>
        <v>1.5652173913043521E-2</v>
      </c>
    </row>
    <row r="153" spans="1:4">
      <c r="A153" s="42">
        <v>42489</v>
      </c>
      <c r="B153" s="24">
        <v>1.1870000000000001</v>
      </c>
      <c r="C153" s="24">
        <v>1.1539999999999999</v>
      </c>
      <c r="D153" s="44">
        <f t="shared" si="2"/>
        <v>2.859618717504353E-2</v>
      </c>
    </row>
    <row r="154" spans="1:4">
      <c r="A154" s="42">
        <v>42493</v>
      </c>
      <c r="B154" s="24">
        <v>1.22</v>
      </c>
      <c r="C154" s="24">
        <v>1.171</v>
      </c>
      <c r="D154" s="44">
        <f t="shared" si="2"/>
        <v>4.1844577284372297E-2</v>
      </c>
    </row>
    <row r="155" spans="1:4">
      <c r="A155" s="42">
        <v>42494</v>
      </c>
      <c r="B155" s="24">
        <v>1.228</v>
      </c>
      <c r="C155" s="24">
        <v>1.1739999999999999</v>
      </c>
      <c r="D155" s="44">
        <f t="shared" si="2"/>
        <v>4.5996592844974593E-2</v>
      </c>
    </row>
    <row r="156" spans="1:4">
      <c r="A156" s="42">
        <v>42495</v>
      </c>
      <c r="B156" s="24">
        <v>1.2689999999999999</v>
      </c>
      <c r="C156" s="24">
        <v>1.1950000000000001</v>
      </c>
      <c r="D156" s="44">
        <f t="shared" si="2"/>
        <v>6.1924686192468492E-2</v>
      </c>
    </row>
    <row r="157" spans="1:4">
      <c r="A157" s="42">
        <v>42496</v>
      </c>
      <c r="B157" s="24">
        <v>1.256</v>
      </c>
      <c r="C157" s="24">
        <v>1.1850000000000001</v>
      </c>
      <c r="D157" s="44">
        <f t="shared" si="2"/>
        <v>5.9915611814346015E-2</v>
      </c>
    </row>
    <row r="158" spans="1:4">
      <c r="A158" s="42">
        <v>42499</v>
      </c>
      <c r="B158" s="24">
        <v>1.23</v>
      </c>
      <c r="C158" s="24">
        <v>1.1910000000000001</v>
      </c>
      <c r="D158" s="44">
        <f t="shared" si="2"/>
        <v>3.2745591939546514E-2</v>
      </c>
    </row>
    <row r="159" spans="1:4">
      <c r="A159" s="42">
        <v>42500</v>
      </c>
      <c r="B159" s="24">
        <v>1.2</v>
      </c>
      <c r="C159" s="24">
        <v>1.1779999999999999</v>
      </c>
      <c r="D159" s="44">
        <f t="shared" si="2"/>
        <v>1.8675721561969505E-2</v>
      </c>
    </row>
    <row r="160" spans="1:4">
      <c r="A160" s="42">
        <v>42501</v>
      </c>
      <c r="B160" s="24">
        <v>1.196</v>
      </c>
      <c r="C160" s="24">
        <v>1.171</v>
      </c>
      <c r="D160" s="44">
        <f t="shared" si="2"/>
        <v>2.1349274124679685E-2</v>
      </c>
    </row>
    <row r="161" spans="1:4">
      <c r="A161" s="42">
        <v>42502</v>
      </c>
      <c r="B161" s="24">
        <v>1.2150000000000001</v>
      </c>
      <c r="C161" s="173">
        <v>1.2</v>
      </c>
      <c r="D161" s="44">
        <f t="shared" si="2"/>
        <v>1.2500000000000178E-2</v>
      </c>
    </row>
    <row r="162" spans="1:4">
      <c r="A162" s="42">
        <v>42503</v>
      </c>
      <c r="B162" s="24">
        <v>1.2250000000000001</v>
      </c>
      <c r="C162" s="24">
        <v>1.2090000000000001</v>
      </c>
      <c r="D162" s="44">
        <f t="shared" si="2"/>
        <v>1.3234077750206685E-2</v>
      </c>
    </row>
    <row r="163" spans="1:4">
      <c r="A163" s="42">
        <v>42506</v>
      </c>
      <c r="B163" s="24">
        <v>1.228</v>
      </c>
      <c r="C163" s="24">
        <v>1.2150000000000001</v>
      </c>
      <c r="D163" s="44">
        <f t="shared" si="2"/>
        <v>1.0699588477366184E-2</v>
      </c>
    </row>
    <row r="164" spans="1:4">
      <c r="A164" s="42">
        <v>42507</v>
      </c>
      <c r="B164" s="24">
        <v>1.256</v>
      </c>
      <c r="C164" s="24">
        <v>1.234</v>
      </c>
      <c r="D164" s="44">
        <f t="shared" si="2"/>
        <v>1.7828200972447306E-2</v>
      </c>
    </row>
    <row r="165" spans="1:4">
      <c r="A165" s="42">
        <v>42508</v>
      </c>
      <c r="B165" s="24">
        <v>1.2390000000000001</v>
      </c>
      <c r="C165" s="24">
        <v>1.236</v>
      </c>
      <c r="D165" s="44">
        <f t="shared" si="2"/>
        <v>2.4271844660195274E-3</v>
      </c>
    </row>
    <row r="166" spans="1:4">
      <c r="A166" s="42">
        <v>42509</v>
      </c>
      <c r="B166" s="24">
        <v>1.268</v>
      </c>
      <c r="C166" s="24">
        <v>1.2410000000000001</v>
      </c>
      <c r="D166" s="44">
        <f t="shared" si="2"/>
        <v>2.1756647864625167E-2</v>
      </c>
    </row>
    <row r="167" spans="1:4">
      <c r="A167" s="42">
        <v>42510</v>
      </c>
      <c r="B167" s="24">
        <v>1.258</v>
      </c>
      <c r="C167" s="24">
        <v>1.222</v>
      </c>
      <c r="D167" s="44">
        <f t="shared" si="2"/>
        <v>2.9459901800327426E-2</v>
      </c>
    </row>
    <row r="168" spans="1:4">
      <c r="A168" s="42">
        <v>42513</v>
      </c>
      <c r="B168" s="24">
        <v>1.268</v>
      </c>
      <c r="C168" s="24">
        <f>VLOOKUP(168101,'2'!H:I,2,FALSE)</f>
        <v>1.3120000000000001</v>
      </c>
      <c r="D168" s="44">
        <f t="shared" si="2"/>
        <v>-3.3536585365853688E-2</v>
      </c>
    </row>
    <row r="169" spans="1:4">
      <c r="A169" s="42">
        <v>42514</v>
      </c>
      <c r="B169" s="24">
        <f>VLOOKUP(168101,'1'!J:K,2,FALSE)</f>
        <v>1.407</v>
      </c>
      <c r="C169" s="24">
        <f>VLOOKUP(168101,'2'!H:I,2,FALSE)</f>
        <v>1.3120000000000001</v>
      </c>
      <c r="D169" s="44">
        <f t="shared" si="2"/>
        <v>7.2408536585365724E-2</v>
      </c>
    </row>
    <row r="170" spans="1:4">
      <c r="A170" s="42">
        <v>42515</v>
      </c>
      <c r="B170" s="24">
        <f>VLOOKUP(168101,'1'!J:K,2,FALSE)</f>
        <v>1.407</v>
      </c>
      <c r="C170" s="24">
        <f>VLOOKUP(168101,'2'!H:I,2,FALSE)</f>
        <v>1.3120000000000001</v>
      </c>
      <c r="D170" s="44">
        <f t="shared" si="2"/>
        <v>7.2408536585365724E-2</v>
      </c>
    </row>
    <row r="171" spans="1:4">
      <c r="A171" s="42">
        <v>42516</v>
      </c>
      <c r="B171" s="24">
        <f>VLOOKUP(168101,'1'!J:K,2,FALSE)</f>
        <v>1.407</v>
      </c>
      <c r="C171" s="24">
        <f>VLOOKUP(168101,'2'!H:I,2,FALSE)</f>
        <v>1.3120000000000001</v>
      </c>
      <c r="D171" s="44">
        <f t="shared" si="2"/>
        <v>7.2408536585365724E-2</v>
      </c>
    </row>
    <row r="172" spans="1:4">
      <c r="A172" s="42">
        <v>42517</v>
      </c>
      <c r="B172" s="24">
        <f>VLOOKUP(168101,'1'!J:K,2,FALSE)</f>
        <v>1.407</v>
      </c>
      <c r="C172" s="24">
        <f>VLOOKUP(168101,'2'!H:I,2,FALSE)</f>
        <v>1.3120000000000001</v>
      </c>
      <c r="D172" s="44">
        <f t="shared" si="2"/>
        <v>7.2408536585365724E-2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10"/>
  </sheetPr>
  <dimension ref="A1:S1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5" sqref="I15"/>
    </sheetView>
  </sheetViews>
  <sheetFormatPr defaultRowHeight="14.25"/>
  <cols>
    <col min="1" max="1" width="9" style="29"/>
    <col min="2" max="2" width="9.25" style="29" customWidth="1"/>
    <col min="3" max="3" width="8.5" style="32" customWidth="1"/>
    <col min="4" max="4" width="8.5" style="20" bestFit="1" customWidth="1"/>
    <col min="5" max="5" width="7.625" style="29" bestFit="1" customWidth="1"/>
    <col min="6" max="7" width="8.5" style="32" customWidth="1"/>
    <col min="8" max="8" width="9.75" style="32" customWidth="1"/>
    <col min="9" max="9" width="9.5" style="19" customWidth="1"/>
    <col min="10" max="11" width="8.5" style="32" customWidth="1"/>
    <col min="12" max="12" width="8.625" style="20" customWidth="1"/>
    <col min="13" max="13" width="8.5" style="32" customWidth="1"/>
    <col min="14" max="16" width="9" style="29"/>
    <col min="17" max="17" width="6.875" style="29" customWidth="1"/>
    <col min="18" max="18" width="9.5" style="29" customWidth="1"/>
    <col min="19" max="19" width="7.625" style="29" customWidth="1"/>
    <col min="20" max="16384" width="9" style="29"/>
  </cols>
  <sheetData>
    <row r="1" spans="1:19" ht="28.5">
      <c r="A1" s="26" t="s">
        <v>0</v>
      </c>
      <c r="B1" s="27" t="s">
        <v>1</v>
      </c>
      <c r="C1" s="28" t="s">
        <v>2</v>
      </c>
      <c r="D1" s="33" t="s">
        <v>3</v>
      </c>
      <c r="E1" s="27" t="s">
        <v>4</v>
      </c>
      <c r="F1" s="28" t="s">
        <v>5</v>
      </c>
      <c r="G1" s="28" t="s">
        <v>6</v>
      </c>
      <c r="H1" s="28" t="s">
        <v>7</v>
      </c>
      <c r="I1" s="21" t="s">
        <v>8</v>
      </c>
      <c r="J1" s="28" t="s">
        <v>16</v>
      </c>
      <c r="K1" s="28" t="s">
        <v>21</v>
      </c>
      <c r="L1" s="28" t="s">
        <v>19</v>
      </c>
      <c r="M1" s="28" t="s">
        <v>22</v>
      </c>
      <c r="N1" s="28" t="s">
        <v>23</v>
      </c>
      <c r="O1" s="28" t="s">
        <v>24</v>
      </c>
      <c r="P1" s="28" t="s">
        <v>25</v>
      </c>
    </row>
    <row r="2" spans="1:19">
      <c r="A2" s="25" t="s">
        <v>13</v>
      </c>
      <c r="B2" s="30" t="s">
        <v>133</v>
      </c>
      <c r="C2" s="31">
        <v>2104.5581999999999</v>
      </c>
      <c r="D2" s="190">
        <v>2.0000000000000001E-4</v>
      </c>
      <c r="E2" s="2">
        <v>1.47E-2</v>
      </c>
      <c r="F2" s="191">
        <v>2130.8995</v>
      </c>
      <c r="G2" s="175">
        <v>2100.0614</v>
      </c>
      <c r="H2" s="31">
        <v>1810460</v>
      </c>
      <c r="I2" s="18">
        <v>0.62635416666666666</v>
      </c>
      <c r="J2" s="31">
        <f t="shared" ref="J2:J3" si="0">RIGHT(A2,6)+0</f>
        <v>16</v>
      </c>
      <c r="K2" s="31">
        <f t="shared" ref="K2:K3" si="1">C2</f>
        <v>2104.5581999999999</v>
      </c>
      <c r="L2" s="7">
        <f t="shared" ref="L2:L3" si="2">D2</f>
        <v>2.0000000000000001E-4</v>
      </c>
      <c r="M2" s="31">
        <f t="shared" ref="M2:M3" si="3">H2</f>
        <v>1810460</v>
      </c>
      <c r="N2" s="29">
        <v>0</v>
      </c>
      <c r="O2" s="29">
        <v>0</v>
      </c>
      <c r="P2" s="29">
        <v>2108.8656000000001</v>
      </c>
    </row>
    <row r="3" spans="1:19">
      <c r="A3" s="25" t="s">
        <v>14</v>
      </c>
      <c r="B3" s="30" t="s">
        <v>132</v>
      </c>
      <c r="C3" s="31">
        <v>3106.3175000000001</v>
      </c>
      <c r="D3" s="194">
        <v>-2E-3</v>
      </c>
      <c r="E3" s="2">
        <v>1.8499999999999999E-2</v>
      </c>
      <c r="F3" s="191">
        <v>3155.4926999999998</v>
      </c>
      <c r="G3" s="175">
        <v>3097.9402</v>
      </c>
      <c r="H3" s="31">
        <v>10723364</v>
      </c>
      <c r="I3" s="18">
        <v>0.62635416666666666</v>
      </c>
      <c r="J3" s="31">
        <f t="shared" si="0"/>
        <v>300</v>
      </c>
      <c r="K3" s="31">
        <f t="shared" si="1"/>
        <v>3106.3175000000001</v>
      </c>
      <c r="L3" s="7">
        <f t="shared" si="2"/>
        <v>-2E-3</v>
      </c>
      <c r="M3" s="31">
        <f t="shared" si="3"/>
        <v>10723364</v>
      </c>
      <c r="N3" s="29">
        <v>0</v>
      </c>
      <c r="O3" s="29">
        <v>0</v>
      </c>
      <c r="P3" s="29">
        <v>3124.8984</v>
      </c>
    </row>
    <row r="4" spans="1:19">
      <c r="A4" s="29" t="s">
        <v>75</v>
      </c>
      <c r="B4" s="29" t="s">
        <v>55</v>
      </c>
      <c r="C4" s="32">
        <v>12.78</v>
      </c>
      <c r="D4" s="41">
        <v>1.6000000000000001E-3</v>
      </c>
      <c r="E4" s="38">
        <v>3.2099999999999997E-2</v>
      </c>
      <c r="F4" s="40">
        <v>13.14</v>
      </c>
      <c r="G4" s="39">
        <v>12.73</v>
      </c>
      <c r="H4" s="32">
        <v>4473</v>
      </c>
      <c r="I4" s="19">
        <v>0.62850694444444444</v>
      </c>
      <c r="J4" s="31">
        <f t="shared" ref="J4:J13" si="4">RIGHT(A4,6)+0</f>
        <v>2293</v>
      </c>
      <c r="K4" s="31">
        <f t="shared" ref="K4:K12" si="5">C4</f>
        <v>12.78</v>
      </c>
      <c r="L4" s="7">
        <f t="shared" ref="L4:L12" si="6">D4</f>
        <v>1.6000000000000001E-3</v>
      </c>
      <c r="M4" s="31">
        <f t="shared" ref="M4:M12" si="7">H4</f>
        <v>4473</v>
      </c>
      <c r="N4" s="29">
        <v>12.77</v>
      </c>
      <c r="O4" s="29">
        <v>12.78</v>
      </c>
      <c r="P4" s="29">
        <v>12.89</v>
      </c>
      <c r="Q4" s="192">
        <v>282.392</v>
      </c>
      <c r="R4" s="192">
        <f>Q4*C4</f>
        <v>3608.96976</v>
      </c>
      <c r="S4" s="192">
        <f>D4*R4</f>
        <v>5.7743516160000006</v>
      </c>
    </row>
    <row r="5" spans="1:19">
      <c r="A5" s="29" t="s">
        <v>76</v>
      </c>
      <c r="B5" s="29" t="s">
        <v>57</v>
      </c>
      <c r="C5" s="32">
        <v>20.81</v>
      </c>
      <c r="D5" s="193">
        <v>-1.0500000000000001E-2</v>
      </c>
      <c r="E5" s="38">
        <v>3.09E-2</v>
      </c>
      <c r="F5" s="40">
        <v>21.35</v>
      </c>
      <c r="G5" s="39">
        <v>20.7</v>
      </c>
      <c r="H5" s="32">
        <v>8078</v>
      </c>
      <c r="I5" s="19">
        <v>0.62850694444444444</v>
      </c>
      <c r="J5" s="31">
        <f t="shared" si="4"/>
        <v>2425</v>
      </c>
      <c r="K5" s="31">
        <f t="shared" si="5"/>
        <v>20.81</v>
      </c>
      <c r="L5" s="7">
        <f t="shared" si="6"/>
        <v>-1.0500000000000001E-2</v>
      </c>
      <c r="M5" s="31">
        <f t="shared" si="7"/>
        <v>8078</v>
      </c>
      <c r="N5" s="29">
        <v>20.81</v>
      </c>
      <c r="O5" s="29">
        <v>20.83</v>
      </c>
      <c r="P5" s="29">
        <v>21.25</v>
      </c>
      <c r="Q5" s="192">
        <v>101.0663</v>
      </c>
      <c r="R5" s="192">
        <f t="shared" ref="R5:R12" si="8">Q5*C5</f>
        <v>2103.189703</v>
      </c>
      <c r="S5" s="192">
        <f t="shared" ref="S5:S12" si="9">D5*R5</f>
        <v>-22.083491881500002</v>
      </c>
    </row>
    <row r="6" spans="1:19">
      <c r="A6" s="29" t="s">
        <v>77</v>
      </c>
      <c r="B6" s="29" t="s">
        <v>134</v>
      </c>
      <c r="C6" s="32">
        <v>68.53</v>
      </c>
      <c r="D6" s="193">
        <v>-4.1500000000000002E-2</v>
      </c>
      <c r="E6" s="38">
        <v>7.6899999999999996E-2</v>
      </c>
      <c r="F6" s="40">
        <v>73.53</v>
      </c>
      <c r="G6" s="39">
        <v>68.03</v>
      </c>
      <c r="H6" s="32">
        <v>275264</v>
      </c>
      <c r="I6" s="19">
        <v>0.62850694444444444</v>
      </c>
      <c r="J6" s="31">
        <f t="shared" si="4"/>
        <v>2460</v>
      </c>
      <c r="K6" s="31">
        <f t="shared" si="5"/>
        <v>68.53</v>
      </c>
      <c r="L6" s="7">
        <f t="shared" si="6"/>
        <v>-4.1500000000000002E-2</v>
      </c>
      <c r="M6" s="31">
        <f t="shared" si="7"/>
        <v>275264</v>
      </c>
      <c r="N6" s="29">
        <v>68.53</v>
      </c>
      <c r="O6" s="29">
        <v>68.540000000000006</v>
      </c>
      <c r="P6" s="29">
        <v>72.8</v>
      </c>
      <c r="Q6" s="192">
        <v>124.17</v>
      </c>
      <c r="R6" s="192">
        <f t="shared" si="8"/>
        <v>8509.3701000000001</v>
      </c>
      <c r="S6" s="192">
        <f t="shared" si="9"/>
        <v>-353.13885915000003</v>
      </c>
    </row>
    <row r="7" spans="1:19">
      <c r="A7" s="29" t="s">
        <v>78</v>
      </c>
      <c r="B7" s="29" t="s">
        <v>135</v>
      </c>
      <c r="C7" s="32">
        <v>26.06</v>
      </c>
      <c r="D7" s="193">
        <v>-1.7299999999999999E-2</v>
      </c>
      <c r="E7" s="38">
        <v>5.28E-2</v>
      </c>
      <c r="F7" s="40">
        <v>27.25</v>
      </c>
      <c r="G7" s="39">
        <v>25.85</v>
      </c>
      <c r="H7" s="32">
        <v>7441</v>
      </c>
      <c r="I7" s="19">
        <v>0.62850694444444444</v>
      </c>
      <c r="J7" s="31">
        <f t="shared" si="4"/>
        <v>2706</v>
      </c>
      <c r="K7" s="31">
        <f t="shared" si="5"/>
        <v>26.06</v>
      </c>
      <c r="L7" s="7">
        <f t="shared" si="6"/>
        <v>-1.7299999999999999E-2</v>
      </c>
      <c r="M7" s="31">
        <f t="shared" si="7"/>
        <v>7441</v>
      </c>
      <c r="N7" s="29">
        <v>26.05</v>
      </c>
      <c r="O7" s="29">
        <v>26.06</v>
      </c>
      <c r="P7" s="29">
        <v>26.7</v>
      </c>
      <c r="Q7" s="192">
        <v>141.78479999999999</v>
      </c>
      <c r="R7" s="192">
        <f t="shared" si="8"/>
        <v>3694.9118879999996</v>
      </c>
      <c r="S7" s="192">
        <f t="shared" si="9"/>
        <v>-63.921975662399994</v>
      </c>
    </row>
    <row r="8" spans="1:19">
      <c r="A8" s="29" t="s">
        <v>79</v>
      </c>
      <c r="B8" s="29" t="s">
        <v>136</v>
      </c>
      <c r="C8" s="32">
        <v>71.3</v>
      </c>
      <c r="D8" s="193">
        <v>-6.8000000000000005E-2</v>
      </c>
      <c r="E8" s="38">
        <v>9.3700000000000006E-2</v>
      </c>
      <c r="F8" s="40">
        <v>77.680000000000007</v>
      </c>
      <c r="G8" s="39">
        <v>70.510000000000005</v>
      </c>
      <c r="H8" s="32">
        <v>200331</v>
      </c>
      <c r="I8" s="19">
        <v>0.62850694444444444</v>
      </c>
      <c r="J8" s="31">
        <f t="shared" si="4"/>
        <v>2709</v>
      </c>
      <c r="K8" s="31">
        <f t="shared" si="5"/>
        <v>71.3</v>
      </c>
      <c r="L8" s="7">
        <f t="shared" si="6"/>
        <v>-6.8000000000000005E-2</v>
      </c>
      <c r="M8" s="31">
        <f t="shared" si="7"/>
        <v>200331</v>
      </c>
      <c r="N8" s="29">
        <v>71.3</v>
      </c>
      <c r="O8" s="29">
        <v>71.31</v>
      </c>
      <c r="P8" s="29">
        <v>77.11</v>
      </c>
      <c r="Q8" s="192">
        <v>200</v>
      </c>
      <c r="R8" s="192">
        <f t="shared" si="8"/>
        <v>14260</v>
      </c>
      <c r="S8" s="192">
        <f t="shared" si="9"/>
        <v>-969.68000000000006</v>
      </c>
    </row>
    <row r="9" spans="1:19">
      <c r="A9" s="29" t="s">
        <v>80</v>
      </c>
      <c r="B9" s="29" t="s">
        <v>49</v>
      </c>
      <c r="C9" s="32">
        <v>65.55</v>
      </c>
      <c r="D9" s="193">
        <v>-2.1600000000000001E-2</v>
      </c>
      <c r="E9" s="38">
        <v>2.8400000000000002E-2</v>
      </c>
      <c r="F9" s="40">
        <v>67.400000000000006</v>
      </c>
      <c r="G9" s="39">
        <v>65.5</v>
      </c>
      <c r="H9" s="32">
        <v>53933</v>
      </c>
      <c r="I9" s="19">
        <v>0.62850694444444444</v>
      </c>
      <c r="J9" s="31">
        <f t="shared" si="4"/>
        <v>300017</v>
      </c>
      <c r="K9" s="31">
        <f t="shared" si="5"/>
        <v>65.55</v>
      </c>
      <c r="L9" s="7">
        <f t="shared" si="6"/>
        <v>-2.1600000000000001E-2</v>
      </c>
      <c r="M9" s="31">
        <f t="shared" si="7"/>
        <v>53933</v>
      </c>
      <c r="N9" s="29">
        <v>65.55</v>
      </c>
      <c r="O9" s="29">
        <v>65.56</v>
      </c>
      <c r="P9" s="29">
        <v>67.22</v>
      </c>
      <c r="Q9" s="192">
        <v>68.260000000000005</v>
      </c>
      <c r="R9" s="192">
        <f t="shared" si="8"/>
        <v>4474.4430000000002</v>
      </c>
      <c r="S9" s="192">
        <f t="shared" si="9"/>
        <v>-96.647968800000015</v>
      </c>
    </row>
    <row r="10" spans="1:19">
      <c r="A10" s="29" t="s">
        <v>81</v>
      </c>
      <c r="B10" s="29" t="s">
        <v>137</v>
      </c>
      <c r="C10" s="32">
        <v>8.6199999999999992</v>
      </c>
      <c r="D10" s="193">
        <v>-2.2700000000000001E-2</v>
      </c>
      <c r="E10" s="38">
        <v>4.3099999999999999E-2</v>
      </c>
      <c r="F10" s="40">
        <v>8.93</v>
      </c>
      <c r="G10" s="39">
        <v>8.5500000000000007</v>
      </c>
      <c r="H10" s="32">
        <v>7697</v>
      </c>
      <c r="I10" s="19">
        <v>0.62850694444444444</v>
      </c>
      <c r="J10" s="31">
        <f t="shared" si="4"/>
        <v>300370</v>
      </c>
      <c r="K10" s="31">
        <f t="shared" si="5"/>
        <v>8.6199999999999992</v>
      </c>
      <c r="L10" s="7">
        <f t="shared" si="6"/>
        <v>-2.2700000000000001E-2</v>
      </c>
      <c r="M10" s="31">
        <f t="shared" si="7"/>
        <v>7697</v>
      </c>
      <c r="N10" s="29">
        <v>8.6199999999999992</v>
      </c>
      <c r="O10" s="29">
        <v>8.6300000000000008</v>
      </c>
      <c r="P10" s="29">
        <v>8.8800000000000008</v>
      </c>
      <c r="Q10" s="192">
        <v>162.6</v>
      </c>
      <c r="R10" s="192">
        <f t="shared" si="8"/>
        <v>1401.6119999999999</v>
      </c>
      <c r="S10" s="192">
        <f t="shared" si="9"/>
        <v>-31.816592399999998</v>
      </c>
    </row>
    <row r="11" spans="1:19">
      <c r="A11" s="29" t="s">
        <v>82</v>
      </c>
      <c r="B11" s="29" t="s">
        <v>47</v>
      </c>
      <c r="C11" s="32">
        <v>82</v>
      </c>
      <c r="D11" s="193">
        <v>-9.1999999999999998E-3</v>
      </c>
      <c r="E11" s="38">
        <v>4.3499999999999997E-2</v>
      </c>
      <c r="F11" s="40">
        <v>85.5</v>
      </c>
      <c r="G11" s="39">
        <v>81.900000000000006</v>
      </c>
      <c r="H11" s="32">
        <v>24025</v>
      </c>
      <c r="I11" s="19">
        <v>0.625</v>
      </c>
      <c r="J11" s="31">
        <f t="shared" si="4"/>
        <v>603368</v>
      </c>
      <c r="K11" s="31">
        <f t="shared" si="5"/>
        <v>82</v>
      </c>
      <c r="L11" s="7">
        <f t="shared" si="6"/>
        <v>-9.1999999999999998E-3</v>
      </c>
      <c r="M11" s="31">
        <f t="shared" si="7"/>
        <v>24025</v>
      </c>
      <c r="N11" s="29">
        <v>82.1</v>
      </c>
      <c r="O11" s="29">
        <v>82.16</v>
      </c>
      <c r="P11" s="29">
        <v>84.4</v>
      </c>
      <c r="Q11" s="192">
        <v>54.27</v>
      </c>
      <c r="R11" s="192">
        <f t="shared" si="8"/>
        <v>4450.1400000000003</v>
      </c>
      <c r="S11" s="192">
        <f t="shared" si="9"/>
        <v>-40.941288</v>
      </c>
    </row>
    <row r="12" spans="1:19">
      <c r="A12" s="29" t="s">
        <v>83</v>
      </c>
      <c r="B12" s="29" t="s">
        <v>138</v>
      </c>
      <c r="C12" s="32">
        <v>38.65</v>
      </c>
      <c r="D12" s="193">
        <v>-2.9899999999999999E-2</v>
      </c>
      <c r="E12" s="38">
        <v>4.3200000000000002E-2</v>
      </c>
      <c r="F12" s="40">
        <v>40.200000000000003</v>
      </c>
      <c r="G12" s="39">
        <v>38.479999999999997</v>
      </c>
      <c r="H12" s="32">
        <v>8697</v>
      </c>
      <c r="I12" s="19">
        <v>0.625</v>
      </c>
      <c r="J12" s="31">
        <f t="shared" si="4"/>
        <v>603601</v>
      </c>
      <c r="K12" s="31">
        <f t="shared" si="5"/>
        <v>38.65</v>
      </c>
      <c r="L12" s="7">
        <f t="shared" si="6"/>
        <v>-2.9899999999999999E-2</v>
      </c>
      <c r="M12" s="31">
        <f t="shared" si="7"/>
        <v>8697</v>
      </c>
      <c r="N12" s="29">
        <v>38.659999999999997</v>
      </c>
      <c r="O12" s="29">
        <v>38.67</v>
      </c>
      <c r="P12" s="29">
        <v>40.15</v>
      </c>
      <c r="Q12" s="192">
        <v>100</v>
      </c>
      <c r="R12" s="192">
        <f t="shared" si="8"/>
        <v>3865</v>
      </c>
      <c r="S12" s="192">
        <f t="shared" si="9"/>
        <v>-115.5635</v>
      </c>
    </row>
    <row r="13" spans="1:19">
      <c r="A13" s="29" t="s">
        <v>84</v>
      </c>
      <c r="B13" s="29" t="s">
        <v>139</v>
      </c>
      <c r="C13" s="170">
        <v>1.407</v>
      </c>
      <c r="D13" s="193">
        <v>-3.1699999999999999E-2</v>
      </c>
      <c r="E13" s="38">
        <v>5.0200000000000002E-2</v>
      </c>
      <c r="F13" s="40">
        <v>1.474</v>
      </c>
      <c r="G13" s="39">
        <v>1.401</v>
      </c>
      <c r="H13" s="32">
        <v>2249</v>
      </c>
      <c r="I13" s="19">
        <v>0.62850694444444444</v>
      </c>
      <c r="J13" s="32">
        <f t="shared" si="4"/>
        <v>168101</v>
      </c>
      <c r="K13" s="31">
        <f t="shared" ref="K13" si="10">C13</f>
        <v>1.407</v>
      </c>
      <c r="L13" s="7">
        <f t="shared" ref="L13" si="11">D13</f>
        <v>-3.1699999999999999E-2</v>
      </c>
      <c r="M13" s="31">
        <f t="shared" ref="M13" si="12">H13</f>
        <v>2249</v>
      </c>
      <c r="N13" s="29">
        <v>1.407</v>
      </c>
      <c r="O13" s="29">
        <v>1.4079999999999999</v>
      </c>
      <c r="P13" s="29">
        <v>1.46</v>
      </c>
      <c r="Q13" s="192"/>
      <c r="R13" s="192">
        <f>SUM(R4:R12)</f>
        <v>46367.636450999998</v>
      </c>
      <c r="S13" s="192">
        <f>SUM(S4:S12)</f>
        <v>-1688.0193242778998</v>
      </c>
    </row>
    <row r="14" spans="1:19">
      <c r="S14" s="20">
        <f>S13/R13</f>
        <v>-3.6405119033008089E-2</v>
      </c>
    </row>
    <row r="15" spans="1:19">
      <c r="B15" s="32"/>
      <c r="E15" s="32"/>
      <c r="F15" s="29"/>
    </row>
    <row r="16" spans="1:19">
      <c r="H16" s="174"/>
    </row>
  </sheetData>
  <sortState ref="J15:N23">
    <sortCondition ref="J15:J23"/>
  </sortState>
  <phoneticPr fontId="16" type="noConversion"/>
  <pageMargins left="0.69930555555555596" right="0.69930555555555596" top="0.75" bottom="0.75" header="0.3" footer="0.3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Pict="0" macro="[0]!获取股票指数">
                <anchor moveWithCells="1" sizeWithCells="1">
                  <from>
                    <xdr:col>10</xdr:col>
                    <xdr:colOff>314325</xdr:colOff>
                    <xdr:row>1</xdr:row>
                    <xdr:rowOff>0</xdr:rowOff>
                  </from>
                  <to>
                    <xdr:col>12</xdr:col>
                    <xdr:colOff>171450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62"/>
  </sheetPr>
  <dimension ref="A1:M1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defaultRowHeight="14.25"/>
  <cols>
    <col min="1" max="1" width="9" style="3"/>
    <col min="2" max="2" width="26" style="3" customWidth="1"/>
    <col min="3" max="3" width="9" style="36"/>
    <col min="4" max="5" width="9" style="16"/>
    <col min="6" max="6" width="9" style="3"/>
    <col min="7" max="7" width="11.125" style="3" customWidth="1"/>
    <col min="8" max="9" width="9" style="23"/>
    <col min="10" max="10" width="9" style="3"/>
    <col min="11" max="11" width="11" style="3" customWidth="1"/>
    <col min="12" max="12" width="9" style="3"/>
    <col min="13" max="13" width="9" style="23"/>
    <col min="14" max="16384" width="9" style="3"/>
  </cols>
  <sheetData>
    <row r="1" spans="1:13" ht="28.5" customHeight="1">
      <c r="A1" s="8" t="s">
        <v>0</v>
      </c>
      <c r="B1" s="9" t="s">
        <v>1</v>
      </c>
      <c r="C1" s="34" t="s">
        <v>12</v>
      </c>
      <c r="D1" s="14" t="s">
        <v>9</v>
      </c>
      <c r="E1" s="13" t="s">
        <v>10</v>
      </c>
      <c r="F1" s="9" t="s">
        <v>3</v>
      </c>
      <c r="G1" s="9" t="s">
        <v>11</v>
      </c>
      <c r="H1" s="22" t="s">
        <v>17</v>
      </c>
      <c r="I1" s="22" t="s">
        <v>18</v>
      </c>
      <c r="J1" s="4" t="s">
        <v>19</v>
      </c>
      <c r="K1" s="4" t="s">
        <v>20</v>
      </c>
      <c r="M1" s="22" t="s">
        <v>26</v>
      </c>
    </row>
    <row r="2" spans="1:13" ht="15" customHeight="1">
      <c r="A2" s="5" t="s">
        <v>13</v>
      </c>
      <c r="B2" s="1" t="s">
        <v>140</v>
      </c>
      <c r="C2" s="35">
        <v>1.141</v>
      </c>
      <c r="D2" s="15">
        <v>1.171</v>
      </c>
      <c r="E2" s="15">
        <v>1.141</v>
      </c>
      <c r="F2" s="195">
        <v>0</v>
      </c>
      <c r="G2" s="11">
        <v>42541</v>
      </c>
      <c r="H2" s="22">
        <f t="shared" ref="H2:H3" si="0">RIGHT(A2,6)+0</f>
        <v>16</v>
      </c>
      <c r="I2" s="22">
        <f t="shared" ref="I2:I3" si="1">C2</f>
        <v>1.141</v>
      </c>
      <c r="J2" s="12">
        <f t="shared" ref="J2:J3" si="2">F2</f>
        <v>0</v>
      </c>
      <c r="K2" s="11">
        <f t="shared" ref="K2:K3" si="3">G2</f>
        <v>42541</v>
      </c>
      <c r="M2" s="22">
        <v>1.151</v>
      </c>
    </row>
    <row r="3" spans="1:13">
      <c r="A3" s="4" t="s">
        <v>15</v>
      </c>
      <c r="B3" s="4" t="s">
        <v>141</v>
      </c>
      <c r="C3" s="35">
        <v>1.6819999999999999</v>
      </c>
      <c r="D3" s="15">
        <v>1.784</v>
      </c>
      <c r="E3" s="15">
        <v>1.6990000000000001</v>
      </c>
      <c r="F3" s="17">
        <v>-0.01</v>
      </c>
      <c r="G3" s="11">
        <v>42542</v>
      </c>
      <c r="H3" s="22">
        <f t="shared" si="0"/>
        <v>663</v>
      </c>
      <c r="I3" s="22">
        <f t="shared" si="1"/>
        <v>1.6819999999999999</v>
      </c>
      <c r="J3" s="12">
        <f t="shared" si="2"/>
        <v>-0.01</v>
      </c>
      <c r="K3" s="11">
        <f t="shared" si="3"/>
        <v>42542</v>
      </c>
      <c r="M3" s="22">
        <v>2.0390000000000001</v>
      </c>
    </row>
    <row r="4" spans="1:13">
      <c r="A4" s="6" t="s">
        <v>86</v>
      </c>
      <c r="B4" s="1" t="s">
        <v>142</v>
      </c>
      <c r="C4" s="35">
        <v>1.3120000000000001</v>
      </c>
      <c r="D4" s="15">
        <v>1.3120000000000001</v>
      </c>
      <c r="E4" s="15">
        <v>1.337</v>
      </c>
      <c r="F4" s="17">
        <v>-1.8700000000000001E-2</v>
      </c>
      <c r="G4" s="11">
        <v>42542</v>
      </c>
      <c r="H4" s="22">
        <f t="shared" ref="H4" si="4">RIGHT(A4,6)+0</f>
        <v>168101</v>
      </c>
      <c r="I4" s="22">
        <f t="shared" ref="I4" si="5">C4</f>
        <v>1.3120000000000001</v>
      </c>
      <c r="J4" s="12">
        <f t="shared" ref="J4" si="6">F4</f>
        <v>-1.8700000000000001E-2</v>
      </c>
      <c r="K4" s="11">
        <f t="shared" ref="K4" si="7">G4</f>
        <v>42542</v>
      </c>
      <c r="M4" s="22">
        <v>3.0390000000000001</v>
      </c>
    </row>
    <row r="5" spans="1:13">
      <c r="A5" s="4"/>
      <c r="B5" s="1"/>
      <c r="C5" s="35"/>
      <c r="D5" s="15"/>
      <c r="E5" s="15"/>
      <c r="F5" s="10"/>
      <c r="G5" s="11"/>
      <c r="H5" s="22"/>
      <c r="I5" s="22"/>
      <c r="J5" s="12"/>
      <c r="K5" s="11"/>
      <c r="M5" s="22"/>
    </row>
    <row r="6" spans="1:13">
      <c r="A6" s="5"/>
      <c r="B6" s="1"/>
      <c r="C6" s="35"/>
      <c r="D6" s="15"/>
      <c r="E6" s="15"/>
      <c r="F6" s="10"/>
      <c r="G6" s="11"/>
      <c r="H6" s="22"/>
      <c r="I6" s="22"/>
      <c r="J6" s="12"/>
      <c r="K6" s="11"/>
      <c r="M6" s="22"/>
    </row>
    <row r="7" spans="1:13">
      <c r="A7" s="5"/>
      <c r="B7" s="1"/>
      <c r="C7" s="35"/>
      <c r="D7" s="15"/>
      <c r="E7" s="15"/>
      <c r="F7" s="10"/>
      <c r="G7" s="11"/>
      <c r="H7" s="22"/>
      <c r="I7" s="22"/>
      <c r="J7" s="12"/>
      <c r="K7" s="11"/>
      <c r="M7" s="22"/>
    </row>
    <row r="8" spans="1:13">
      <c r="A8" s="5"/>
      <c r="B8" s="1"/>
      <c r="C8" s="35"/>
      <c r="D8" s="15"/>
      <c r="E8" s="15"/>
      <c r="F8" s="10"/>
      <c r="G8" s="11"/>
      <c r="H8" s="22"/>
      <c r="I8" s="22"/>
      <c r="J8" s="12"/>
      <c r="K8" s="11"/>
      <c r="M8" s="22"/>
    </row>
    <row r="9" spans="1:13">
      <c r="A9" s="5"/>
      <c r="B9" s="1"/>
      <c r="C9" s="35"/>
      <c r="D9" s="15"/>
      <c r="E9" s="15"/>
      <c r="F9" s="17"/>
      <c r="G9" s="11"/>
      <c r="H9" s="22"/>
      <c r="I9" s="22"/>
      <c r="J9" s="12"/>
      <c r="K9" s="11"/>
      <c r="M9" s="22"/>
    </row>
    <row r="10" spans="1:13">
      <c r="A10" s="5"/>
      <c r="B10" s="1"/>
      <c r="C10" s="35"/>
      <c r="D10" s="15"/>
      <c r="E10" s="15"/>
      <c r="F10" s="10"/>
      <c r="G10" s="11"/>
      <c r="H10" s="22"/>
      <c r="I10" s="22"/>
      <c r="J10" s="12"/>
      <c r="K10" s="11"/>
      <c r="M10" s="22"/>
    </row>
    <row r="11" spans="1:13">
      <c r="A11" s="5"/>
      <c r="B11" s="1"/>
      <c r="C11" s="35"/>
      <c r="D11" s="15"/>
      <c r="E11" s="15"/>
      <c r="F11" s="10"/>
      <c r="G11" s="11"/>
      <c r="H11" s="22"/>
      <c r="I11" s="22"/>
      <c r="J11" s="12"/>
      <c r="K11" s="11"/>
      <c r="M11" s="22"/>
    </row>
  </sheetData>
  <autoFilter ref="A1:K11"/>
  <sortState ref="A2:M435">
    <sortCondition ref="A2:A435"/>
  </sortState>
  <phoneticPr fontId="16" type="noConversion"/>
  <pageMargins left="0.69930555555555596" right="0.69930555555555596" top="0.75" bottom="0.75" header="0.3" footer="0.3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utton 1">
              <controlPr defaultSize="0" print="0" autoPict="0" macro="[0]!更新开放式基金净值">
                <anchor moveWithCells="1" sizeWithCells="1">
                  <from>
                    <xdr:col>8</xdr:col>
                    <xdr:colOff>285750</xdr:colOff>
                    <xdr:row>0</xdr:row>
                    <xdr:rowOff>123825</xdr:rowOff>
                  </from>
                  <to>
                    <xdr:col>9</xdr:col>
                    <xdr:colOff>333375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5" sqref="D5"/>
    </sheetView>
  </sheetViews>
  <sheetFormatPr defaultRowHeight="13.5"/>
  <cols>
    <col min="1" max="1" width="14.75" style="42" customWidth="1"/>
    <col min="2" max="2" width="9.5" style="103" bestFit="1" customWidth="1"/>
    <col min="3" max="3" width="9" style="24"/>
    <col min="4" max="4" width="9" style="110"/>
    <col min="5" max="7" width="9" style="24"/>
    <col min="8" max="8" width="8.875" style="110" customWidth="1"/>
    <col min="9" max="10" width="10.875" style="110" customWidth="1"/>
    <col min="11" max="12" width="10.875" style="24" customWidth="1"/>
    <col min="13" max="14" width="9" style="24"/>
    <col min="15" max="15" width="12.125" style="24" customWidth="1"/>
    <col min="16" max="16" width="12.75" style="24" bestFit="1" customWidth="1"/>
    <col min="17" max="16384" width="9" style="24"/>
  </cols>
  <sheetData>
    <row r="1" spans="1:16" s="182" customFormat="1" ht="28.5" customHeight="1">
      <c r="A1" s="180" t="s">
        <v>104</v>
      </c>
      <c r="B1" s="181" t="s">
        <v>111</v>
      </c>
      <c r="D1" s="183" t="s">
        <v>110</v>
      </c>
      <c r="E1" s="184" t="s">
        <v>108</v>
      </c>
      <c r="F1" s="184" t="s">
        <v>112</v>
      </c>
      <c r="G1" s="184" t="s">
        <v>113</v>
      </c>
      <c r="H1" s="183" t="s">
        <v>114</v>
      </c>
      <c r="I1" s="183" t="s">
        <v>115</v>
      </c>
      <c r="J1" s="183" t="s">
        <v>118</v>
      </c>
      <c r="K1" s="184" t="s">
        <v>116</v>
      </c>
      <c r="L1" s="184" t="s">
        <v>117</v>
      </c>
      <c r="M1" s="184" t="s">
        <v>119</v>
      </c>
      <c r="N1" s="184" t="s">
        <v>120</v>
      </c>
      <c r="O1" s="184" t="s">
        <v>121</v>
      </c>
      <c r="P1" s="184" t="s">
        <v>122</v>
      </c>
    </row>
    <row r="2" spans="1:16">
      <c r="A2" s="42">
        <v>38471</v>
      </c>
      <c r="B2" s="103">
        <v>932.4</v>
      </c>
      <c r="D2" s="110">
        <f>1*(1+参数!$B$6)</f>
        <v>1</v>
      </c>
      <c r="F2" s="179">
        <f>参数!$B$5/B2</f>
        <v>1.0725010725010726</v>
      </c>
      <c r="G2" s="179">
        <f>参数!$B$5/D2</f>
        <v>1000</v>
      </c>
    </row>
    <row r="3" spans="1:16">
      <c r="A3" s="42">
        <v>38503</v>
      </c>
      <c r="B3" s="103">
        <v>855.95</v>
      </c>
      <c r="C3" s="44">
        <f>B3/B2-1</f>
        <v>-8.1992706992706887E-2</v>
      </c>
      <c r="D3" s="177">
        <f>D2*(1+E3)*(1+参数!$B$6)</f>
        <v>0.95599271146146148</v>
      </c>
      <c r="E3" s="44">
        <f>参数!$B$3*((1+C3)*((1/参数!$B$4-1)/12+1)-1)</f>
        <v>-4.4007288538538525E-2</v>
      </c>
      <c r="F3" s="179">
        <f>参数!$B$5/B3</f>
        <v>1.1682925404521292</v>
      </c>
      <c r="G3" s="179">
        <f>参数!$B$5/D3</f>
        <v>1046.0330795527332</v>
      </c>
    </row>
    <row r="4" spans="1:16">
      <c r="A4" s="42">
        <v>38533</v>
      </c>
      <c r="B4" s="103">
        <v>878.69</v>
      </c>
      <c r="C4" s="44">
        <f t="shared" ref="C4:C67" si="0">B4/B3-1</f>
        <v>2.656697236988137E-2</v>
      </c>
      <c r="D4" s="177">
        <f>D3*(1+E4)*(1+参数!$B$6)</f>
        <v>0.98808313925207281</v>
      </c>
      <c r="E4" s="44">
        <f>参数!$B$3*((1+C4)*((1/参数!$B$4-1)/12+1)-1)</f>
        <v>3.3567649005977723E-2</v>
      </c>
      <c r="F4" s="179">
        <f>参数!$B$5/B4</f>
        <v>1.1380577905746052</v>
      </c>
      <c r="G4" s="179">
        <f>参数!$B$5/D4</f>
        <v>1012.0605850606333</v>
      </c>
    </row>
    <row r="5" spans="1:16">
      <c r="A5" s="42">
        <v>38562</v>
      </c>
      <c r="B5" s="103">
        <v>888.16</v>
      </c>
      <c r="C5" s="44">
        <f t="shared" si="0"/>
        <v>1.077740727674148E-2</v>
      </c>
      <c r="D5" s="177">
        <f>D4*(1+E5)*(1+参数!$B$6)</f>
        <v>1.0101022646668847</v>
      </c>
      <c r="E5" s="44">
        <f>参数!$B$3*((1+C5)*((1/参数!$B$4-1)/12+1)-1)</f>
        <v>2.2284688949838125E-2</v>
      </c>
      <c r="F5" s="179">
        <f>参数!$B$5/B5</f>
        <v>1.125923257070798</v>
      </c>
      <c r="G5" s="179">
        <f>参数!$B$5/D5</f>
        <v>989.99877040151353</v>
      </c>
    </row>
    <row r="6" spans="1:16">
      <c r="A6" s="42">
        <v>38595</v>
      </c>
      <c r="B6" s="103">
        <v>927.92</v>
      </c>
      <c r="C6" s="44">
        <f t="shared" si="0"/>
        <v>4.4766708701134972E-2</v>
      </c>
      <c r="D6" s="177">
        <f>D5*(1+E6)*(1+参数!$B$6)</f>
        <v>1.0571456334586096</v>
      </c>
      <c r="E6" s="44">
        <f>参数!$B$3*((1+C6)*((1/参数!$B$4-1)/12+1)-1)</f>
        <v>4.6572877259352663E-2</v>
      </c>
      <c r="F6" s="179">
        <f>参数!$B$5/B6</f>
        <v>1.0776791102681267</v>
      </c>
      <c r="G6" s="179">
        <f>参数!$B$5/D6</f>
        <v>945.94346166700882</v>
      </c>
    </row>
    <row r="7" spans="1:16">
      <c r="A7" s="42">
        <v>38625</v>
      </c>
      <c r="B7" s="103">
        <v>917.39</v>
      </c>
      <c r="C7" s="44">
        <f t="shared" si="0"/>
        <v>-1.1347961031123344E-2</v>
      </c>
      <c r="D7" s="177">
        <f>D6*(1+E7)*(1+参数!$B$6)</f>
        <v>1.0639898792042981</v>
      </c>
      <c r="E7" s="44">
        <f>参数!$B$3*((1+C7)*((1/参数!$B$4-1)/12+1)-1)</f>
        <v>6.4742695131763334E-3</v>
      </c>
      <c r="F7" s="179">
        <f>参数!$B$5/B7</f>
        <v>1.0900489431975495</v>
      </c>
      <c r="G7" s="179">
        <f>参数!$B$5/D7</f>
        <v>939.85856401928118</v>
      </c>
    </row>
    <row r="8" spans="1:16">
      <c r="A8" s="42">
        <v>38656</v>
      </c>
      <c r="B8" s="103">
        <v>876.28</v>
      </c>
      <c r="C8" s="44">
        <f t="shared" si="0"/>
        <v>-4.4811912054851244E-2</v>
      </c>
      <c r="D8" s="177">
        <f>D7*(1+E8)*(1+参数!$B$6)</f>
        <v>1.0454354787620792</v>
      </c>
      <c r="E8" s="44">
        <f>参数!$B$3*((1+C8)*((1/参数!$B$4-1)/12+1)-1)</f>
        <v>-1.7438512155862517E-2</v>
      </c>
      <c r="F8" s="179">
        <f>参数!$B$5/B8</f>
        <v>1.1411877482083352</v>
      </c>
      <c r="G8" s="179">
        <f>参数!$B$5/D8</f>
        <v>956.53918421069829</v>
      </c>
    </row>
    <row r="9" spans="1:16">
      <c r="A9" s="42">
        <v>38686</v>
      </c>
      <c r="B9" s="103">
        <v>873.83</v>
      </c>
      <c r="C9" s="44">
        <f t="shared" si="0"/>
        <v>-2.7959099831103007E-3</v>
      </c>
      <c r="D9" s="177">
        <f>D8*(1+E9)*(1+参数!$B$6)</f>
        <v>1.0585927261238666</v>
      </c>
      <c r="E9" s="44">
        <f>参数!$B$3*((1+C9)*((1/参数!$B$4-1)/12+1)-1)</f>
        <v>1.2585422657902433E-2</v>
      </c>
      <c r="F9" s="179">
        <f>参数!$B$5/B9</f>
        <v>1.1443873522309831</v>
      </c>
      <c r="G9" s="179">
        <f>参数!$B$5/D9</f>
        <v>944.6503601640934</v>
      </c>
    </row>
    <row r="10" spans="1:16">
      <c r="A10" s="42">
        <v>38716</v>
      </c>
      <c r="B10" s="103">
        <v>923.45</v>
      </c>
      <c r="C10" s="44">
        <f t="shared" si="0"/>
        <v>5.6784500417701445E-2</v>
      </c>
      <c r="D10" s="177">
        <f>D9*(1+E10)*(1+参数!$B$6)</f>
        <v>1.1169853264441594</v>
      </c>
      <c r="E10" s="44">
        <f>参数!$B$3*((1+C10)*((1/参数!$B$4-1)/12+1)-1)</f>
        <v>5.5160590923482397E-2</v>
      </c>
      <c r="F10" s="179">
        <f>参数!$B$5/B10</f>
        <v>1.0828956630028697</v>
      </c>
      <c r="G10" s="179">
        <f>参数!$B$5/D10</f>
        <v>895.26690845924225</v>
      </c>
    </row>
    <row r="11" spans="1:16">
      <c r="A11" s="42">
        <v>38742</v>
      </c>
      <c r="B11" s="103">
        <v>1009.6</v>
      </c>
      <c r="C11" s="44">
        <f t="shared" si="0"/>
        <v>9.329146136769717E-2</v>
      </c>
      <c r="D11" s="177">
        <f>D10*(1+E11)*(1+参数!$B$6)</f>
        <v>1.2077379902601695</v>
      </c>
      <c r="E11" s="44">
        <f>参数!$B$3*((1+C11)*((1/参数!$B$4-1)/12+1)-1)</f>
        <v>8.1247856769000232E-2</v>
      </c>
      <c r="F11" s="179">
        <f>参数!$B$5/B11</f>
        <v>0.99049128367670358</v>
      </c>
      <c r="G11" s="179">
        <f>参数!$B$5/D11</f>
        <v>827.99415772669465</v>
      </c>
    </row>
    <row r="12" spans="1:16">
      <c r="A12" s="42">
        <v>38776</v>
      </c>
      <c r="B12" s="103">
        <v>1053.01</v>
      </c>
      <c r="C12" s="44">
        <f t="shared" si="0"/>
        <v>4.2997226624405638E-2</v>
      </c>
      <c r="D12" s="177">
        <f>D11*(1+E12)*(1+参数!$B$6)</f>
        <v>1.2624587083182375</v>
      </c>
      <c r="E12" s="44">
        <f>参数!$B$3*((1+C12)*((1/参数!$B$4-1)/12+1)-1)</f>
        <v>4.5308434858689739E-2</v>
      </c>
      <c r="F12" s="179">
        <f>参数!$B$5/B12</f>
        <v>0.94965859773411454</v>
      </c>
      <c r="G12" s="179">
        <f>参数!$B$5/D12</f>
        <v>792.10511473451095</v>
      </c>
    </row>
    <row r="13" spans="1:16">
      <c r="A13" s="42">
        <v>38807</v>
      </c>
      <c r="B13" s="103">
        <v>1061.0899999999999</v>
      </c>
      <c r="C13" s="44">
        <f t="shared" si="0"/>
        <v>7.6732414696916162E-3</v>
      </c>
      <c r="D13" s="177">
        <f>D12*(1+E13)*(1+参数!$B$6)</f>
        <v>1.2877918407863227</v>
      </c>
      <c r="E13" s="44">
        <f>参数!$B$3*((1+C13)*((1/参数!$B$4-1)/12+1)-1)</f>
        <v>2.0066503800217149E-2</v>
      </c>
      <c r="F13" s="179">
        <f>参数!$B$5/B13</f>
        <v>0.94242712682241858</v>
      </c>
      <c r="G13" s="179">
        <f>参数!$B$5/D13</f>
        <v>776.52301274824219</v>
      </c>
    </row>
    <row r="14" spans="1:16">
      <c r="A14" s="42">
        <v>38835</v>
      </c>
      <c r="B14" s="103">
        <v>1172.3499999999999</v>
      </c>
      <c r="C14" s="44">
        <f t="shared" si="0"/>
        <v>0.10485444213026218</v>
      </c>
      <c r="D14" s="177">
        <f>D13*(1+E14)*(1+参数!$B$6)</f>
        <v>1.4030628226324249</v>
      </c>
      <c r="E14" s="44">
        <f>参数!$B$3*((1+C14)*((1/参数!$B$4-1)/12+1)-1)</f>
        <v>8.9510570105583165E-2</v>
      </c>
      <c r="F14" s="179">
        <f>参数!$B$5/B14</f>
        <v>0.8529875890305797</v>
      </c>
      <c r="G14" s="179">
        <f>参数!$B$5/D14</f>
        <v>712.72646090344062</v>
      </c>
    </row>
    <row r="15" spans="1:16">
      <c r="A15" s="42">
        <v>38868</v>
      </c>
      <c r="B15" s="103">
        <v>1365.45</v>
      </c>
      <c r="C15" s="44">
        <f t="shared" si="0"/>
        <v>0.16471190344180497</v>
      </c>
      <c r="D15" s="177">
        <f>D14*(1+E15)*(1+参数!$B$6)</f>
        <v>1.5886651842548287</v>
      </c>
      <c r="E15" s="44">
        <f>参数!$B$3*((1+C15)*((1/参数!$B$4-1)/12+1)-1)</f>
        <v>0.1322837143344564</v>
      </c>
      <c r="F15" s="179">
        <f>参数!$B$5/B15</f>
        <v>0.73235929547035772</v>
      </c>
      <c r="G15" s="179">
        <f>参数!$B$5/D15</f>
        <v>629.4592529067445</v>
      </c>
    </row>
    <row r="16" spans="1:16">
      <c r="A16" s="42">
        <v>38898</v>
      </c>
      <c r="B16" s="103">
        <v>1393.96</v>
      </c>
      <c r="C16" s="44">
        <f t="shared" si="0"/>
        <v>2.0879563513859889E-2</v>
      </c>
      <c r="D16" s="177">
        <f>D15*(1+E16)*(1+参数!$B$6)</f>
        <v>1.6355364015597926</v>
      </c>
      <c r="E16" s="44">
        <f>参数!$B$3*((1+C16)*((1/参数!$B$4-1)/12+1)-1)</f>
        <v>2.9503521427612252E-2</v>
      </c>
      <c r="F16" s="179">
        <f>参数!$B$5/B16</f>
        <v>0.71738069958965822</v>
      </c>
      <c r="G16" s="179">
        <f>参数!$B$5/D16</f>
        <v>611.42020382200678</v>
      </c>
    </row>
    <row r="17" spans="1:7">
      <c r="A17" s="42">
        <v>38929</v>
      </c>
      <c r="B17" s="103">
        <v>1294.33</v>
      </c>
      <c r="C17" s="44">
        <f t="shared" si="0"/>
        <v>-7.1472639100117696E-2</v>
      </c>
      <c r="D17" s="177">
        <f>D16*(1+E17)*(1+参数!$B$6)</f>
        <v>1.5758559671729993</v>
      </c>
      <c r="E17" s="44">
        <f>参数!$B$3*((1+C17)*((1/参数!$B$4-1)/12+1)-1)</f>
        <v>-3.6489823356959113E-2</v>
      </c>
      <c r="F17" s="179">
        <f>参数!$B$5/B17</f>
        <v>0.77260049600951852</v>
      </c>
      <c r="G17" s="179">
        <f>参数!$B$5/D17</f>
        <v>634.5757612568782</v>
      </c>
    </row>
    <row r="18" spans="1:7">
      <c r="A18" s="42">
        <v>38960</v>
      </c>
      <c r="B18" s="103">
        <v>1338.69</v>
      </c>
      <c r="C18" s="44">
        <f t="shared" si="0"/>
        <v>3.4272558002982345E-2</v>
      </c>
      <c r="D18" s="177">
        <f>D17*(1+E18)*(1+参数!$B$6)</f>
        <v>1.6374308561910929</v>
      </c>
      <c r="E18" s="44">
        <f>参数!$B$3*((1+C18)*((1/参数!$B$4-1)/12+1)-1)</f>
        <v>3.9073932072964411E-2</v>
      </c>
      <c r="F18" s="179">
        <f>参数!$B$5/B18</f>
        <v>0.74699893179152754</v>
      </c>
      <c r="G18" s="179">
        <f>参数!$B$5/D18</f>
        <v>610.71281038769996</v>
      </c>
    </row>
    <row r="19" spans="1:7">
      <c r="A19" s="42">
        <v>38989</v>
      </c>
      <c r="B19" s="103">
        <v>1403.27</v>
      </c>
      <c r="C19" s="44">
        <f t="shared" si="0"/>
        <v>4.8241191015096829E-2</v>
      </c>
      <c r="D19" s="177">
        <f>D18*(1+E19)*(1+参数!$B$6)</f>
        <v>1.7177561475203009</v>
      </c>
      <c r="E19" s="44">
        <f>参数!$B$3*((1+C19)*((1/参数!$B$4-1)/12+1)-1)</f>
        <v>4.9055684412871288E-2</v>
      </c>
      <c r="F19" s="179">
        <f>参数!$B$5/B19</f>
        <v>0.71262123468755123</v>
      </c>
      <c r="G19" s="179">
        <f>参数!$B$5/D19</f>
        <v>582.15480785416992</v>
      </c>
    </row>
    <row r="20" spans="1:7">
      <c r="A20" s="42">
        <v>39021</v>
      </c>
      <c r="B20" s="103">
        <v>1464.47</v>
      </c>
      <c r="C20" s="44">
        <f t="shared" si="0"/>
        <v>4.3612419562878202E-2</v>
      </c>
      <c r="D20" s="177">
        <f>D19*(1+E20)*(1+参数!$B$6)</f>
        <v>1.7963401270083938</v>
      </c>
      <c r="E20" s="44">
        <f>参数!$B$3*((1+C20)*((1/参数!$B$4-1)/12+1)-1)</f>
        <v>4.5748041479306688E-2</v>
      </c>
      <c r="F20" s="179">
        <f>参数!$B$5/B20</f>
        <v>0.68284089124393121</v>
      </c>
      <c r="G20" s="179">
        <f>参数!$B$5/D20</f>
        <v>556.68744741865203</v>
      </c>
    </row>
    <row r="21" spans="1:7">
      <c r="A21" s="42">
        <v>39051</v>
      </c>
      <c r="B21" s="103">
        <v>1714.36</v>
      </c>
      <c r="C21" s="44">
        <f t="shared" si="0"/>
        <v>0.17063511031294598</v>
      </c>
      <c r="D21" s="177">
        <f>D20*(1+E21)*(1+参数!$B$6)</f>
        <v>2.041569905185507</v>
      </c>
      <c r="E21" s="44">
        <f>参数!$B$3*((1+C21)*((1/参数!$B$4-1)/12+1)-1)</f>
        <v>0.13651633924445922</v>
      </c>
      <c r="F21" s="179">
        <f>参数!$B$5/B21</f>
        <v>0.58330805665087848</v>
      </c>
      <c r="G21" s="179">
        <f>参数!$B$5/D21</f>
        <v>489.81913255090581</v>
      </c>
    </row>
    <row r="22" spans="1:7">
      <c r="A22" s="42">
        <v>39080</v>
      </c>
      <c r="B22" s="103">
        <v>2041.05</v>
      </c>
      <c r="C22" s="44">
        <f t="shared" si="0"/>
        <v>0.19056090902727552</v>
      </c>
      <c r="D22" s="177">
        <f>D21*(1+E22)*(1+参数!$B$6)</f>
        <v>2.3493467413494278</v>
      </c>
      <c r="E22" s="44">
        <f>参数!$B$3*((1+C22)*((1/参数!$B$4-1)/12+1)-1)</f>
        <v>0.15075498290907391</v>
      </c>
      <c r="F22" s="179">
        <f>参数!$B$5/B22</f>
        <v>0.48994390142328703</v>
      </c>
      <c r="G22" s="179">
        <f>参数!$B$5/D22</f>
        <v>425.65023817029908</v>
      </c>
    </row>
    <row r="23" spans="1:7">
      <c r="A23" s="42">
        <v>39113</v>
      </c>
      <c r="B23" s="103">
        <v>2385.33</v>
      </c>
      <c r="C23" s="44">
        <f t="shared" si="0"/>
        <v>0.16867788638200931</v>
      </c>
      <c r="D23" s="177">
        <f>D22*(1+E23)*(1+参数!$B$6)</f>
        <v>2.6667851626801151</v>
      </c>
      <c r="E23" s="44">
        <f>参数!$B$3*((1+C23)*((1/参数!$B$4-1)/12+1)-1)</f>
        <v>0.13511773964381071</v>
      </c>
      <c r="F23" s="179">
        <f>参数!$B$5/B23</f>
        <v>0.41922920518334988</v>
      </c>
      <c r="G23" s="179">
        <f>参数!$B$5/D23</f>
        <v>374.98333723853534</v>
      </c>
    </row>
    <row r="24" spans="1:7">
      <c r="A24" s="42">
        <v>39141</v>
      </c>
      <c r="B24" s="103">
        <v>2544.5700000000002</v>
      </c>
      <c r="C24" s="44">
        <f t="shared" si="0"/>
        <v>6.6758058633396677E-2</v>
      </c>
      <c r="D24" s="177">
        <f>D23*(1+E24)*(1+参数!$B$6)</f>
        <v>2.8328926218998975</v>
      </c>
      <c r="E24" s="44">
        <f>参数!$B$3*((1+C24)*((1/参数!$B$4-1)/12+1)-1)</f>
        <v>6.2287529398447991E-2</v>
      </c>
      <c r="F24" s="179">
        <f>参数!$B$5/B24</f>
        <v>0.39299370817073215</v>
      </c>
      <c r="G24" s="179">
        <f>参数!$B$5/D24</f>
        <v>352.99608332113331</v>
      </c>
    </row>
    <row r="25" spans="1:7">
      <c r="A25" s="42">
        <v>39171</v>
      </c>
      <c r="B25" s="103">
        <v>2781.78</v>
      </c>
      <c r="C25" s="44">
        <f t="shared" si="0"/>
        <v>9.3222037515179323E-2</v>
      </c>
      <c r="D25" s="177">
        <f>D24*(1+E25)*(1+参数!$B$6)</f>
        <v>3.0629185385534434</v>
      </c>
      <c r="E25" s="44">
        <f>参数!$B$3*((1+C25)*((1/参数!$B$4-1)/12+1)-1)</f>
        <v>8.1198247641055113E-2</v>
      </c>
      <c r="F25" s="179">
        <f>参数!$B$5/B25</f>
        <v>0.35948205825047269</v>
      </c>
      <c r="G25" s="179">
        <f>参数!$B$5/D25</f>
        <v>326.48599282443877</v>
      </c>
    </row>
    <row r="26" spans="1:7">
      <c r="A26" s="42">
        <v>39202</v>
      </c>
      <c r="B26" s="103">
        <v>3558.71</v>
      </c>
      <c r="C26" s="44">
        <f t="shared" si="0"/>
        <v>0.27929239551653962</v>
      </c>
      <c r="D26" s="177">
        <f>D25*(1+E26)*(1+参数!$B$6)</f>
        <v>3.7188763101058497</v>
      </c>
      <c r="E26" s="44">
        <f>参数!$B$3*((1+C26)*((1/参数!$B$4-1)/12+1)-1)</f>
        <v>0.2141610242961938</v>
      </c>
      <c r="F26" s="179">
        <f>参数!$B$5/B26</f>
        <v>0.28100069969174224</v>
      </c>
      <c r="G26" s="179">
        <f>参数!$B$5/D26</f>
        <v>268.89842969032145</v>
      </c>
    </row>
    <row r="27" spans="1:7">
      <c r="A27" s="42">
        <v>39233</v>
      </c>
      <c r="B27" s="103">
        <v>3927.95</v>
      </c>
      <c r="C27" s="44">
        <f t="shared" si="0"/>
        <v>0.10375669835417889</v>
      </c>
      <c r="D27" s="177">
        <f>D26*(1+E27)*(1+参数!$B$6)</f>
        <v>4.0488378528381954</v>
      </c>
      <c r="E27" s="44">
        <f>参数!$B$3*((1+C27)*((1/参数!$B$4-1)/12+1)-1)</f>
        <v>8.872614069892365E-2</v>
      </c>
      <c r="F27" s="179">
        <f>参数!$B$5/B27</f>
        <v>0.25458572537837804</v>
      </c>
      <c r="G27" s="179">
        <f>参数!$B$5/D27</f>
        <v>246.98445241490958</v>
      </c>
    </row>
    <row r="28" spans="1:7">
      <c r="A28" s="42">
        <v>39262</v>
      </c>
      <c r="B28" s="103">
        <v>3764.08</v>
      </c>
      <c r="C28" s="44">
        <f t="shared" si="0"/>
        <v>-4.1718962817754779E-2</v>
      </c>
      <c r="D28" s="177">
        <f>D27*(1+E28)*(1+参数!$B$6)</f>
        <v>3.9871807645830804</v>
      </c>
      <c r="E28" s="44">
        <f>参数!$B$3*((1+C28)*((1/参数!$B$4-1)/12+1)-1)</f>
        <v>-1.5228342180187281E-2</v>
      </c>
      <c r="F28" s="179">
        <f>参数!$B$5/B28</f>
        <v>0.26566916749909675</v>
      </c>
      <c r="G28" s="179">
        <f>参数!$B$5/D28</f>
        <v>250.80377816895017</v>
      </c>
    </row>
    <row r="29" spans="1:7">
      <c r="A29" s="42">
        <v>39294</v>
      </c>
      <c r="B29" s="103">
        <v>4460.5600000000004</v>
      </c>
      <c r="C29" s="44">
        <f t="shared" si="0"/>
        <v>0.18503326177977097</v>
      </c>
      <c r="D29" s="177">
        <f>D28*(1+E29)*(1+参数!$B$6)</f>
        <v>4.5725189097467798</v>
      </c>
      <c r="E29" s="44">
        <f>参数!$B$3*((1+C29)*((1/参数!$B$4-1)/12+1)-1)</f>
        <v>0.14680501831346135</v>
      </c>
      <c r="F29" s="179">
        <f>参数!$B$5/B29</f>
        <v>0.22418709758415981</v>
      </c>
      <c r="G29" s="179">
        <f>参数!$B$5/D29</f>
        <v>218.69783804904566</v>
      </c>
    </row>
    <row r="30" spans="1:7">
      <c r="A30" s="42">
        <v>39325</v>
      </c>
      <c r="B30" s="103">
        <v>5296.81</v>
      </c>
      <c r="C30" s="44">
        <f t="shared" si="0"/>
        <v>0.18747646035475363</v>
      </c>
      <c r="D30" s="177">
        <f>D29*(1+E30)*(1+参数!$B$6)</f>
        <v>5.2517706509635955</v>
      </c>
      <c r="E30" s="44">
        <f>参数!$B$3*((1+C30)*((1/参数!$B$4-1)/12+1)-1)</f>
        <v>0.14855088729516755</v>
      </c>
      <c r="F30" s="179">
        <f>参数!$B$5/B30</f>
        <v>0.18879287722232815</v>
      </c>
      <c r="G30" s="179">
        <f>参数!$B$5/D30</f>
        <v>190.41197083054644</v>
      </c>
    </row>
    <row r="31" spans="1:7">
      <c r="A31" s="42">
        <v>39353</v>
      </c>
      <c r="B31" s="103">
        <v>5580.81</v>
      </c>
      <c r="C31" s="44">
        <f t="shared" si="0"/>
        <v>5.3617177131141114E-2</v>
      </c>
      <c r="D31" s="177">
        <f>D30*(1+E31)*(1+参数!$B$6)</f>
        <v>5.5295750046546921</v>
      </c>
      <c r="E31" s="44">
        <f>参数!$B$3*((1+C31)*((1/参数!$B$4-1)/12+1)-1)</f>
        <v>5.2897274491627864E-2</v>
      </c>
      <c r="F31" s="179">
        <f>参数!$B$5/B31</f>
        <v>0.17918545874165218</v>
      </c>
      <c r="G31" s="179">
        <f>参数!$B$5/D31</f>
        <v>180.84572488088486</v>
      </c>
    </row>
    <row r="32" spans="1:7">
      <c r="A32" s="42">
        <v>39386</v>
      </c>
      <c r="B32" s="103">
        <v>5688.54</v>
      </c>
      <c r="C32" s="44">
        <f t="shared" si="0"/>
        <v>1.9303649470238105E-2</v>
      </c>
      <c r="D32" s="177">
        <f>D31*(1+E32)*(1+参数!$B$6)</f>
        <v>5.6864899637225115</v>
      </c>
      <c r="E32" s="44">
        <f>参数!$B$3*((1+C32)*((1/参数!$B$4-1)/12+1)-1)</f>
        <v>2.8377399517274315E-2</v>
      </c>
      <c r="F32" s="179">
        <f>参数!$B$5/B32</f>
        <v>0.17579203099565091</v>
      </c>
      <c r="G32" s="179">
        <f>参数!$B$5/D32</f>
        <v>175.85540577396469</v>
      </c>
    </row>
    <row r="33" spans="1:16">
      <c r="A33" s="42">
        <v>39416</v>
      </c>
      <c r="B33" s="103">
        <v>4737.41</v>
      </c>
      <c r="C33" s="44">
        <f t="shared" si="0"/>
        <v>-0.16720107444089349</v>
      </c>
      <c r="D33" s="177">
        <f>D32*(1+E33)*(1+参数!$B$6)</f>
        <v>5.0900012330184765</v>
      </c>
      <c r="E33" s="44">
        <f>参数!$B$3*((1+C33)*((1/参数!$B$4-1)/12+1)-1)</f>
        <v>-0.10489576777755516</v>
      </c>
      <c r="F33" s="179">
        <f>参数!$B$5/B33</f>
        <v>0.21108580426857715</v>
      </c>
      <c r="G33" s="179">
        <f>参数!$B$5/D33</f>
        <v>196.46360663197311</v>
      </c>
    </row>
    <row r="34" spans="1:16">
      <c r="A34" s="42">
        <v>39444</v>
      </c>
      <c r="B34" s="103">
        <v>5338.27</v>
      </c>
      <c r="C34" s="44">
        <f t="shared" si="0"/>
        <v>0.1268330163528173</v>
      </c>
      <c r="D34" s="177">
        <f>D33*(1+E34)*(1+参数!$B$6)</f>
        <v>5.625551275793307</v>
      </c>
      <c r="E34" s="44">
        <f>参数!$B$3*((1+C34)*((1/参数!$B$4-1)/12+1)-1)</f>
        <v>0.10521609293545066</v>
      </c>
      <c r="F34" s="179">
        <f>参数!$B$5/B34</f>
        <v>0.18732660581049665</v>
      </c>
      <c r="G34" s="179">
        <f>参数!$B$5/D34</f>
        <v>177.76035644772992</v>
      </c>
    </row>
    <row r="35" spans="1:16">
      <c r="A35" s="42">
        <v>39478</v>
      </c>
      <c r="B35" s="103">
        <v>4620.3999999999996</v>
      </c>
      <c r="C35" s="44">
        <f t="shared" si="0"/>
        <v>-0.1344761505131814</v>
      </c>
      <c r="D35" s="177">
        <f>D34*(1+E35)*(1+参数!$B$6)</f>
        <v>5.1670065013391726</v>
      </c>
      <c r="E35" s="44">
        <f>参数!$B$3*((1+C35)*((1/参数!$B$4-1)/12+1)-1)</f>
        <v>-8.1511082554210926E-2</v>
      </c>
      <c r="F35" s="179">
        <f>参数!$B$5/B35</f>
        <v>0.21643147779413038</v>
      </c>
      <c r="G35" s="179">
        <f>参数!$B$5/D35</f>
        <v>193.53565739482278</v>
      </c>
      <c r="H35" s="110">
        <f>F35</f>
        <v>0.21643147779413038</v>
      </c>
      <c r="I35" s="110">
        <f>G35</f>
        <v>193.53565739482278</v>
      </c>
      <c r="J35" s="110">
        <f>参数!B5</f>
        <v>1000</v>
      </c>
      <c r="K35" s="103">
        <f>B35*H35</f>
        <v>1000</v>
      </c>
      <c r="L35" s="103">
        <f>D35*I35</f>
        <v>1000</v>
      </c>
      <c r="M35" s="44">
        <f>K35/$J35-1</f>
        <v>0</v>
      </c>
      <c r="N35" s="44">
        <f>L35/$J35-1</f>
        <v>0</v>
      </c>
      <c r="O35" s="110">
        <f>J35</f>
        <v>1000</v>
      </c>
      <c r="P35" s="110">
        <f>O35</f>
        <v>1000</v>
      </c>
    </row>
    <row r="36" spans="1:16">
      <c r="A36" s="42">
        <v>39507</v>
      </c>
      <c r="B36" s="103">
        <v>4674.55</v>
      </c>
      <c r="C36" s="44">
        <f t="shared" si="0"/>
        <v>1.171976452255219E-2</v>
      </c>
      <c r="D36" s="177">
        <f>D35*(1+E36)*(1+参数!$B$6)</f>
        <v>5.2856310589053521</v>
      </c>
      <c r="E36" s="44">
        <f>参数!$B$3*((1+C36)*((1/参数!$B$4-1)/12+1)-1)</f>
        <v>2.295808173174043E-2</v>
      </c>
      <c r="F36" s="179">
        <f>参数!$B$5/B36</f>
        <v>0.21392433496272367</v>
      </c>
      <c r="G36" s="179">
        <f>参数!$B$5/D36</f>
        <v>189.19216813575687</v>
      </c>
      <c r="H36" s="110">
        <f>H35+F36</f>
        <v>0.43035581275685408</v>
      </c>
      <c r="I36" s="110">
        <f>I35+G36</f>
        <v>382.72782553057965</v>
      </c>
      <c r="J36" s="110">
        <f>J35+参数!B$5</f>
        <v>2000</v>
      </c>
      <c r="K36" s="103">
        <f t="shared" ref="K36:K99" si="1">B36*H36</f>
        <v>2011.7197645225524</v>
      </c>
      <c r="L36" s="103">
        <f t="shared" ref="L36:L99" si="2">D36*I36</f>
        <v>2022.9580817317405</v>
      </c>
      <c r="M36" s="44">
        <f t="shared" ref="M36:M99" si="3">K36/$J36-1</f>
        <v>5.8598822612760948E-3</v>
      </c>
      <c r="N36" s="44">
        <f t="shared" ref="N36:N99" si="4">L36/$J36-1</f>
        <v>1.147904086587026E-2</v>
      </c>
      <c r="O36" s="110">
        <f>O35</f>
        <v>1000</v>
      </c>
      <c r="P36" s="110">
        <f t="shared" ref="P36:P99" si="5">O36</f>
        <v>1000</v>
      </c>
    </row>
    <row r="37" spans="1:16">
      <c r="A37" s="42">
        <v>39538</v>
      </c>
      <c r="B37" s="103">
        <v>3790.53</v>
      </c>
      <c r="C37" s="44">
        <f t="shared" si="0"/>
        <v>-0.18911339059374699</v>
      </c>
      <c r="D37" s="177">
        <f>D36*(1+E37)*(1+参数!$B$6)</f>
        <v>4.6484273898369253</v>
      </c>
      <c r="E37" s="44">
        <f>参数!$B$3*((1+C37)*((1/参数!$B$4-1)/12+1)-1)</f>
        <v>-0.1205539436951151</v>
      </c>
      <c r="F37" s="179">
        <f>参数!$B$5/B37</f>
        <v>0.26381535035997605</v>
      </c>
      <c r="G37" s="179">
        <f>参数!$B$5/D37</f>
        <v>215.12651831162231</v>
      </c>
      <c r="H37" s="110">
        <f t="shared" ref="H37:H100" si="6">H36+F37</f>
        <v>0.69417116311683014</v>
      </c>
      <c r="I37" s="110">
        <f t="shared" ref="I37:I100" si="7">I36+G37</f>
        <v>597.85434384220196</v>
      </c>
      <c r="J37" s="110">
        <f>J36+参数!B$5</f>
        <v>3000</v>
      </c>
      <c r="K37" s="103">
        <f t="shared" si="1"/>
        <v>2631.2766189292383</v>
      </c>
      <c r="L37" s="103">
        <f t="shared" si="2"/>
        <v>2779.0825070490746</v>
      </c>
      <c r="M37" s="44">
        <f t="shared" si="3"/>
        <v>-0.12290779369025384</v>
      </c>
      <c r="N37" s="44">
        <f t="shared" si="4"/>
        <v>-7.3639164316975148E-2</v>
      </c>
      <c r="O37" s="110">
        <f t="shared" ref="O37:O100" si="8">O36</f>
        <v>1000</v>
      </c>
      <c r="P37" s="110">
        <f t="shared" si="5"/>
        <v>1000</v>
      </c>
    </row>
    <row r="38" spans="1:16">
      <c r="A38" s="42">
        <v>39568</v>
      </c>
      <c r="B38" s="103">
        <v>3959.12</v>
      </c>
      <c r="C38" s="44">
        <f t="shared" si="0"/>
        <v>4.4476629917188371E-2</v>
      </c>
      <c r="D38" s="177">
        <f>D37*(1+E38)*(1+参数!$B$6)</f>
        <v>4.8639544766827587</v>
      </c>
      <c r="E38" s="44">
        <f>参数!$B$3*((1+C38)*((1/参数!$B$4-1)/12+1)-1)</f>
        <v>4.63655917949908E-2</v>
      </c>
      <c r="F38" s="179">
        <f>参数!$B$5/B38</f>
        <v>0.2525813817211906</v>
      </c>
      <c r="G38" s="179">
        <f>参数!$B$5/D38</f>
        <v>205.59402946591823</v>
      </c>
      <c r="H38" s="110">
        <f t="shared" si="6"/>
        <v>0.94675254483802074</v>
      </c>
      <c r="I38" s="110">
        <f t="shared" si="7"/>
        <v>803.44837330812015</v>
      </c>
      <c r="J38" s="110">
        <f>J37+参数!B$5</f>
        <v>4000</v>
      </c>
      <c r="K38" s="103">
        <f t="shared" si="1"/>
        <v>3748.3069353191045</v>
      </c>
      <c r="L38" s="103">
        <f t="shared" si="2"/>
        <v>3907.9363121355113</v>
      </c>
      <c r="M38" s="44">
        <f t="shared" si="3"/>
        <v>-6.2923266170223924E-2</v>
      </c>
      <c r="N38" s="44">
        <f t="shared" si="4"/>
        <v>-2.3015921966122121E-2</v>
      </c>
      <c r="O38" s="110">
        <f t="shared" si="8"/>
        <v>1000</v>
      </c>
      <c r="P38" s="110">
        <f t="shared" si="5"/>
        <v>1000</v>
      </c>
    </row>
    <row r="39" spans="1:16">
      <c r="A39" s="42">
        <v>39598</v>
      </c>
      <c r="B39" s="103">
        <v>3611.33</v>
      </c>
      <c r="C39" s="44">
        <f t="shared" si="0"/>
        <v>-8.7845278748812872E-2</v>
      </c>
      <c r="D39" s="177">
        <f>D38*(1+E39)*(1+参数!$B$6)</f>
        <v>4.629563240235993</v>
      </c>
      <c r="E39" s="44">
        <f>参数!$B$3*((1+C39)*((1/参数!$B$4-1)/12+1)-1)</f>
        <v>-4.8189438772589265E-2</v>
      </c>
      <c r="F39" s="179">
        <f>参数!$B$5/B39</f>
        <v>0.27690629214167634</v>
      </c>
      <c r="G39" s="179">
        <f>参数!$B$5/D39</f>
        <v>216.00309750796811</v>
      </c>
      <c r="H39" s="110">
        <f t="shared" si="6"/>
        <v>1.223658836979697</v>
      </c>
      <c r="I39" s="110">
        <f t="shared" si="7"/>
        <v>1019.4514708160882</v>
      </c>
      <c r="J39" s="110">
        <f>J38+参数!B$5</f>
        <v>5000</v>
      </c>
      <c r="K39" s="103">
        <f t="shared" si="1"/>
        <v>4419.0358677498889</v>
      </c>
      <c r="L39" s="103">
        <f t="shared" si="2"/>
        <v>4719.6150544946777</v>
      </c>
      <c r="M39" s="44">
        <f t="shared" si="3"/>
        <v>-0.11619282645002227</v>
      </c>
      <c r="N39" s="44">
        <f t="shared" si="4"/>
        <v>-5.6076989101064512E-2</v>
      </c>
      <c r="O39" s="110">
        <f t="shared" si="8"/>
        <v>1000</v>
      </c>
      <c r="P39" s="110">
        <f t="shared" si="5"/>
        <v>1000</v>
      </c>
    </row>
    <row r="40" spans="1:16">
      <c r="A40" s="42">
        <v>39629</v>
      </c>
      <c r="B40" s="103">
        <v>2791.82</v>
      </c>
      <c r="C40" s="44">
        <f t="shared" si="0"/>
        <v>-0.22692747547302516</v>
      </c>
      <c r="D40" s="177">
        <f>D39*(1+E40)*(1+参数!$B$6)</f>
        <v>3.9463542482461658</v>
      </c>
      <c r="E40" s="44">
        <f>参数!$B$3*((1+C40)*((1/参数!$B$4-1)/12+1)-1)</f>
        <v>-0.14757525851509926</v>
      </c>
      <c r="F40" s="179">
        <f>参数!$B$5/B40</f>
        <v>0.35818928154393903</v>
      </c>
      <c r="G40" s="179">
        <f>参数!$B$5/D40</f>
        <v>253.3984374171221</v>
      </c>
      <c r="H40" s="110">
        <f t="shared" si="6"/>
        <v>1.5818481185236362</v>
      </c>
      <c r="I40" s="110">
        <f t="shared" si="7"/>
        <v>1272.8499082332103</v>
      </c>
      <c r="J40" s="110">
        <f>J39+参数!B$5</f>
        <v>6000</v>
      </c>
      <c r="K40" s="103">
        <f t="shared" si="1"/>
        <v>4416.2352142566579</v>
      </c>
      <c r="L40" s="103">
        <f t="shared" si="2"/>
        <v>5023.1166427358712</v>
      </c>
      <c r="M40" s="44">
        <f t="shared" si="3"/>
        <v>-0.26396079762389035</v>
      </c>
      <c r="N40" s="44">
        <f t="shared" si="4"/>
        <v>-0.16281389287735482</v>
      </c>
      <c r="O40" s="110">
        <f t="shared" si="8"/>
        <v>1000</v>
      </c>
      <c r="P40" s="110">
        <f t="shared" si="5"/>
        <v>1000</v>
      </c>
    </row>
    <row r="41" spans="1:16">
      <c r="A41" s="42">
        <v>39660</v>
      </c>
      <c r="B41" s="103">
        <v>2805.21</v>
      </c>
      <c r="C41" s="44">
        <f t="shared" si="0"/>
        <v>4.7961544798733602E-3</v>
      </c>
      <c r="D41" s="177">
        <f>D40*(1+E41)*(1+参数!$B$6)</f>
        <v>4.0174303984084307</v>
      </c>
      <c r="E41" s="44">
        <f>参数!$B$3*((1+C41)*((1/参数!$B$4-1)/12+1)-1)</f>
        <v>1.8010585388742784E-2</v>
      </c>
      <c r="F41" s="179">
        <f>参数!$B$5/B41</f>
        <v>0.35647955055058267</v>
      </c>
      <c r="G41" s="179">
        <f>参数!$B$5/D41</f>
        <v>248.9153266715376</v>
      </c>
      <c r="H41" s="110">
        <f t="shared" si="6"/>
        <v>1.9383276690742188</v>
      </c>
      <c r="I41" s="110">
        <f t="shared" si="7"/>
        <v>1521.7652349047478</v>
      </c>
      <c r="J41" s="110">
        <f>J40+参数!B$5</f>
        <v>7000</v>
      </c>
      <c r="K41" s="103">
        <f t="shared" si="1"/>
        <v>5437.4161605636891</v>
      </c>
      <c r="L41" s="103">
        <f t="shared" si="2"/>
        <v>6113.5859139474805</v>
      </c>
      <c r="M41" s="44">
        <f t="shared" si="3"/>
        <v>-0.22322626277661584</v>
      </c>
      <c r="N41" s="44">
        <f t="shared" si="4"/>
        <v>-0.12663058372178848</v>
      </c>
      <c r="O41" s="110">
        <f t="shared" si="8"/>
        <v>1000</v>
      </c>
      <c r="P41" s="110">
        <f t="shared" si="5"/>
        <v>1000</v>
      </c>
    </row>
    <row r="42" spans="1:16">
      <c r="A42" s="42">
        <v>39689</v>
      </c>
      <c r="B42" s="103">
        <v>2391.64</v>
      </c>
      <c r="C42" s="44">
        <f t="shared" si="0"/>
        <v>-0.14742924772120458</v>
      </c>
      <c r="D42" s="177">
        <f>D41*(1+E42)*(1+参数!$B$6)</f>
        <v>3.6527796910862382</v>
      </c>
      <c r="E42" s="44">
        <f>参数!$B$3*((1+C42)*((1/参数!$B$4-1)/12+1)-1)</f>
        <v>-9.0767149934110836E-2</v>
      </c>
      <c r="F42" s="179">
        <f>参数!$B$5/B42</f>
        <v>0.41812312889899822</v>
      </c>
      <c r="G42" s="179">
        <f>参数!$B$5/D42</f>
        <v>273.76411515872917</v>
      </c>
      <c r="H42" s="110">
        <f t="shared" si="6"/>
        <v>2.356450797973217</v>
      </c>
      <c r="I42" s="110">
        <f t="shared" si="7"/>
        <v>1795.5293500634771</v>
      </c>
      <c r="J42" s="110">
        <f>J41+参数!B$5</f>
        <v>8000</v>
      </c>
      <c r="K42" s="103">
        <f t="shared" si="1"/>
        <v>5635.7819864646644</v>
      </c>
      <c r="L42" s="103">
        <f t="shared" si="2"/>
        <v>6558.673144661142</v>
      </c>
      <c r="M42" s="44">
        <f t="shared" si="3"/>
        <v>-0.29552725169191696</v>
      </c>
      <c r="N42" s="44">
        <f t="shared" si="4"/>
        <v>-0.1801658569173572</v>
      </c>
      <c r="O42" s="110">
        <f t="shared" si="8"/>
        <v>1000</v>
      </c>
      <c r="P42" s="110">
        <f t="shared" si="5"/>
        <v>1000</v>
      </c>
    </row>
    <row r="43" spans="1:16">
      <c r="A43" s="42">
        <v>39717</v>
      </c>
      <c r="B43" s="103">
        <v>2243.66</v>
      </c>
      <c r="C43" s="44">
        <f t="shared" si="0"/>
        <v>-6.1873860614473752E-2</v>
      </c>
      <c r="D43" s="177">
        <f>D42*(1+E43)*(1+参数!$B$6)</f>
        <v>3.5445452856617745</v>
      </c>
      <c r="E43" s="44">
        <f>参数!$B$3*((1+C43)*((1/参数!$B$4-1)/12+1)-1)</f>
        <v>-2.9630696230759399E-2</v>
      </c>
      <c r="F43" s="179">
        <f>参数!$B$5/B43</f>
        <v>0.4457003289268428</v>
      </c>
      <c r="G43" s="179">
        <f>参数!$B$5/D43</f>
        <v>282.12363488347921</v>
      </c>
      <c r="H43" s="110">
        <f t="shared" si="6"/>
        <v>2.8021511269000596</v>
      </c>
      <c r="I43" s="110">
        <f t="shared" si="7"/>
        <v>2077.6529849469562</v>
      </c>
      <c r="J43" s="110">
        <f>J42+参数!B$5</f>
        <v>9000</v>
      </c>
      <c r="K43" s="103">
        <f t="shared" si="1"/>
        <v>6287.0743973805875</v>
      </c>
      <c r="L43" s="103">
        <f t="shared" si="2"/>
        <v>7364.335093034847</v>
      </c>
      <c r="M43" s="44">
        <f t="shared" si="3"/>
        <v>-0.30143617806882361</v>
      </c>
      <c r="N43" s="44">
        <f t="shared" si="4"/>
        <v>-0.18174054521835037</v>
      </c>
      <c r="O43" s="110">
        <f t="shared" si="8"/>
        <v>1000</v>
      </c>
      <c r="P43" s="110">
        <f t="shared" si="5"/>
        <v>1000</v>
      </c>
    </row>
    <row r="44" spans="1:16">
      <c r="A44" s="42">
        <v>39752</v>
      </c>
      <c r="B44" s="103">
        <v>1663.66</v>
      </c>
      <c r="C44" s="44">
        <f t="shared" si="0"/>
        <v>-0.25850619077756876</v>
      </c>
      <c r="D44" s="177">
        <f>D43*(1+E44)*(1+参数!$B$6)</f>
        <v>2.9414732239039045</v>
      </c>
      <c r="E44" s="44">
        <f>参数!$B$3*((1+C44)*((1/参数!$B$4-1)/12+1)-1)</f>
        <v>-0.17014088215980436</v>
      </c>
      <c r="F44" s="179">
        <f>参数!$B$5/B44</f>
        <v>0.60108435617854605</v>
      </c>
      <c r="G44" s="179">
        <f>参数!$B$5/D44</f>
        <v>339.96569877756912</v>
      </c>
      <c r="H44" s="110">
        <f t="shared" si="6"/>
        <v>3.4032354830786056</v>
      </c>
      <c r="I44" s="110">
        <f t="shared" si="7"/>
        <v>2417.6186837245255</v>
      </c>
      <c r="J44" s="110">
        <f>J43+参数!B$5</f>
        <v>10000</v>
      </c>
      <c r="K44" s="103">
        <f t="shared" si="1"/>
        <v>5661.8267437785535</v>
      </c>
      <c r="L44" s="103">
        <f t="shared" si="2"/>
        <v>7111.3606237854938</v>
      </c>
      <c r="M44" s="44">
        <f t="shared" si="3"/>
        <v>-0.4338173256221447</v>
      </c>
      <c r="N44" s="44">
        <f t="shared" si="4"/>
        <v>-0.28886393762145057</v>
      </c>
      <c r="O44" s="110">
        <f t="shared" si="8"/>
        <v>1000</v>
      </c>
      <c r="P44" s="110">
        <f t="shared" si="5"/>
        <v>1000</v>
      </c>
    </row>
    <row r="45" spans="1:16">
      <c r="A45" s="42">
        <v>39780</v>
      </c>
      <c r="B45" s="103">
        <v>1829.92</v>
      </c>
      <c r="C45" s="44">
        <f t="shared" si="0"/>
        <v>9.9936285058245033E-2</v>
      </c>
      <c r="D45" s="177">
        <f>D44*(1+E45)*(1+参数!$B$6)</f>
        <v>3.1944285583403627</v>
      </c>
      <c r="E45" s="44">
        <f>参数!$B$3*((1+C45)*((1/参数!$B$4-1)/12+1)-1)</f>
        <v>8.5996137031204206E-2</v>
      </c>
      <c r="F45" s="179">
        <f>参数!$B$5/B45</f>
        <v>0.54647197691702365</v>
      </c>
      <c r="G45" s="179">
        <f>参数!$B$5/D45</f>
        <v>313.04503504675068</v>
      </c>
      <c r="H45" s="110">
        <f t="shared" si="6"/>
        <v>3.9497074599956292</v>
      </c>
      <c r="I45" s="110">
        <f t="shared" si="7"/>
        <v>2730.6637187712763</v>
      </c>
      <c r="J45" s="110">
        <f>J44+参数!B$5</f>
        <v>11000</v>
      </c>
      <c r="K45" s="103">
        <f t="shared" si="1"/>
        <v>7227.6486751952025</v>
      </c>
      <c r="L45" s="103">
        <f t="shared" si="2"/>
        <v>8722.9101664668615</v>
      </c>
      <c r="M45" s="44">
        <f t="shared" si="3"/>
        <v>-0.34294102952770888</v>
      </c>
      <c r="N45" s="44">
        <f t="shared" si="4"/>
        <v>-0.2070081666848308</v>
      </c>
      <c r="O45" s="110">
        <f t="shared" si="8"/>
        <v>1000</v>
      </c>
      <c r="P45" s="110">
        <f t="shared" si="5"/>
        <v>1000</v>
      </c>
    </row>
    <row r="46" spans="1:16">
      <c r="A46" s="42">
        <v>39813</v>
      </c>
      <c r="B46" s="103">
        <v>1817.72</v>
      </c>
      <c r="C46" s="44">
        <f t="shared" si="0"/>
        <v>-6.6669581183876891E-3</v>
      </c>
      <c r="D46" s="177">
        <f>D45*(1+E46)*(1+参数!$B$6)</f>
        <v>3.225795406808142</v>
      </c>
      <c r="E46" s="44">
        <f>参数!$B$3*((1+C46)*((1/参数!$B$4-1)/12+1)-1)</f>
        <v>9.8192361779020562E-3</v>
      </c>
      <c r="F46" s="179">
        <f>参数!$B$5/B46</f>
        <v>0.55013973549281514</v>
      </c>
      <c r="G46" s="179">
        <f>参数!$B$5/D46</f>
        <v>310.00106140937169</v>
      </c>
      <c r="H46" s="110">
        <f t="shared" si="6"/>
        <v>4.499847195488444</v>
      </c>
      <c r="I46" s="110">
        <f t="shared" si="7"/>
        <v>3040.664780180648</v>
      </c>
      <c r="J46" s="110">
        <f>J45+参数!B$5</f>
        <v>12000</v>
      </c>
      <c r="K46" s="103">
        <f t="shared" si="1"/>
        <v>8179.4622441832544</v>
      </c>
      <c r="L46" s="103">
        <f t="shared" si="2"/>
        <v>9808.5624815500232</v>
      </c>
      <c r="M46" s="44">
        <f t="shared" si="3"/>
        <v>-0.31837814631806216</v>
      </c>
      <c r="N46" s="44">
        <f t="shared" si="4"/>
        <v>-0.18261979320416477</v>
      </c>
      <c r="O46" s="110">
        <f t="shared" si="8"/>
        <v>1000</v>
      </c>
      <c r="P46" s="110">
        <f t="shared" si="5"/>
        <v>1000</v>
      </c>
    </row>
    <row r="47" spans="1:16">
      <c r="A47" s="42">
        <v>39836</v>
      </c>
      <c r="B47" s="103">
        <v>2032.68</v>
      </c>
      <c r="C47" s="44">
        <f t="shared" si="0"/>
        <v>0.11825803754153563</v>
      </c>
      <c r="D47" s="177">
        <f>D46*(1+E47)*(1+参数!$B$6)</f>
        <v>3.5454348155983295</v>
      </c>
      <c r="E47" s="44">
        <f>参数!$B$3*((1+C47)*((1/参数!$B$4-1)/12+1)-1)</f>
        <v>9.9088555993222305E-2</v>
      </c>
      <c r="F47" s="179">
        <f>参数!$B$5/B47</f>
        <v>0.49196135151622489</v>
      </c>
      <c r="G47" s="179">
        <f>参数!$B$5/D47</f>
        <v>282.05285162780223</v>
      </c>
      <c r="H47" s="110">
        <f t="shared" si="6"/>
        <v>4.9918085470046689</v>
      </c>
      <c r="I47" s="110">
        <f t="shared" si="7"/>
        <v>3322.7176318084503</v>
      </c>
      <c r="J47" s="110">
        <f>J46+参数!B$5</f>
        <v>13000</v>
      </c>
      <c r="K47" s="103">
        <f t="shared" si="1"/>
        <v>10146.749397325451</v>
      </c>
      <c r="L47" s="103">
        <f t="shared" si="2"/>
        <v>11780.478774216112</v>
      </c>
      <c r="M47" s="44">
        <f t="shared" si="3"/>
        <v>-0.21948081559034993</v>
      </c>
      <c r="N47" s="44">
        <f t="shared" si="4"/>
        <v>-9.3809325060299154E-2</v>
      </c>
      <c r="O47" s="110">
        <f t="shared" si="8"/>
        <v>1000</v>
      </c>
      <c r="P47" s="110">
        <f t="shared" si="5"/>
        <v>1000</v>
      </c>
    </row>
    <row r="48" spans="1:16">
      <c r="A48" s="42">
        <v>39871</v>
      </c>
      <c r="B48" s="103">
        <v>2140.4899999999998</v>
      </c>
      <c r="C48" s="44">
        <f t="shared" si="0"/>
        <v>5.3038353306964048E-2</v>
      </c>
      <c r="D48" s="177">
        <f>D47*(1+E48)*(1+参数!$B$6)</f>
        <v>3.7315121990781894</v>
      </c>
      <c r="E48" s="44">
        <f>参数!$B$3*((1+C48)*((1/参数!$B$4-1)/12+1)-1)</f>
        <v>5.2483656633934658E-2</v>
      </c>
      <c r="F48" s="179">
        <f>参数!$B$5/B48</f>
        <v>0.46718274787548653</v>
      </c>
      <c r="G48" s="179">
        <f>参数!$B$5/D48</f>
        <v>267.9878683625995</v>
      </c>
      <c r="H48" s="110">
        <f t="shared" si="6"/>
        <v>5.4589912948801551</v>
      </c>
      <c r="I48" s="110">
        <f t="shared" si="7"/>
        <v>3590.7055001710496</v>
      </c>
      <c r="J48" s="110">
        <f>J47+参数!B$5</f>
        <v>14000</v>
      </c>
      <c r="K48" s="103">
        <f t="shared" si="1"/>
        <v>11684.916276778022</v>
      </c>
      <c r="L48" s="103">
        <f t="shared" si="2"/>
        <v>13398.761377185423</v>
      </c>
      <c r="M48" s="44">
        <f t="shared" si="3"/>
        <v>-0.16536312308728418</v>
      </c>
      <c r="N48" s="44">
        <f t="shared" si="4"/>
        <v>-4.2945615915326973E-2</v>
      </c>
      <c r="O48" s="110">
        <f t="shared" si="8"/>
        <v>1000</v>
      </c>
      <c r="P48" s="110">
        <f t="shared" si="5"/>
        <v>1000</v>
      </c>
    </row>
    <row r="49" spans="1:16">
      <c r="A49" s="42">
        <v>39903</v>
      </c>
      <c r="B49" s="103">
        <v>2507.79</v>
      </c>
      <c r="C49" s="44">
        <f t="shared" si="0"/>
        <v>0.17159622329466617</v>
      </c>
      <c r="D49" s="177">
        <f>D48*(1+E49)*(1+参数!$B$6)</f>
        <v>4.243487369450472</v>
      </c>
      <c r="E49" s="44">
        <f>参数!$B$3*((1+C49)*((1/参数!$B$4-1)/12+1)-1)</f>
        <v>0.13720313456264682</v>
      </c>
      <c r="F49" s="179">
        <f>参数!$B$5/B49</f>
        <v>0.39875747171812631</v>
      </c>
      <c r="G49" s="179">
        <f>参数!$B$5/D49</f>
        <v>235.65523187347182</v>
      </c>
      <c r="H49" s="110">
        <f t="shared" si="6"/>
        <v>5.8577487665982817</v>
      </c>
      <c r="I49" s="110">
        <f t="shared" si="7"/>
        <v>3826.3607320445212</v>
      </c>
      <c r="J49" s="110">
        <f>J48+参数!B$5</f>
        <v>15000</v>
      </c>
      <c r="K49" s="103">
        <f t="shared" si="1"/>
        <v>14690.003779387505</v>
      </c>
      <c r="L49" s="103">
        <f t="shared" si="2"/>
        <v>16237.113437392189</v>
      </c>
      <c r="M49" s="44">
        <f t="shared" si="3"/>
        <v>-2.0666414707499636E-2</v>
      </c>
      <c r="N49" s="44">
        <f t="shared" si="4"/>
        <v>8.2474229159479329E-2</v>
      </c>
      <c r="O49" s="110">
        <f t="shared" si="8"/>
        <v>1000</v>
      </c>
      <c r="P49" s="110">
        <f t="shared" si="5"/>
        <v>1000</v>
      </c>
    </row>
    <row r="50" spans="1:16">
      <c r="A50" s="42">
        <v>39933</v>
      </c>
      <c r="B50" s="103">
        <v>2622.93</v>
      </c>
      <c r="C50" s="44">
        <f t="shared" si="0"/>
        <v>4.5912935293624946E-2</v>
      </c>
      <c r="D50" s="177">
        <f>D49*(1+E50)*(1+参数!$B$6)</f>
        <v>4.4445945178120887</v>
      </c>
      <c r="E50" s="44">
        <f>参数!$B$3*((1+C50)*((1/参数!$B$4-1)/12+1)-1)</f>
        <v>4.7391951678569438E-2</v>
      </c>
      <c r="F50" s="179">
        <f>参数!$B$5/B50</f>
        <v>0.38125302619589546</v>
      </c>
      <c r="G50" s="179">
        <f>参数!$B$5/D50</f>
        <v>224.99240279229417</v>
      </c>
      <c r="H50" s="110">
        <f t="shared" si="6"/>
        <v>6.239001792794177</v>
      </c>
      <c r="I50" s="110">
        <f t="shared" si="7"/>
        <v>4051.3531348368156</v>
      </c>
      <c r="J50" s="110">
        <f>J49+参数!B$5</f>
        <v>16000</v>
      </c>
      <c r="K50" s="103">
        <f t="shared" si="1"/>
        <v>16364.464972373629</v>
      </c>
      <c r="L50" s="103">
        <f t="shared" si="2"/>
        <v>18006.621932816532</v>
      </c>
      <c r="M50" s="44">
        <f t="shared" si="3"/>
        <v>2.2779060773351789E-2</v>
      </c>
      <c r="N50" s="44">
        <f t="shared" si="4"/>
        <v>0.12541387080103328</v>
      </c>
      <c r="O50" s="110">
        <f t="shared" si="8"/>
        <v>1000</v>
      </c>
      <c r="P50" s="110">
        <f t="shared" si="5"/>
        <v>1000</v>
      </c>
    </row>
    <row r="51" spans="1:16">
      <c r="A51" s="42">
        <v>39960</v>
      </c>
      <c r="B51" s="103">
        <v>2759.71</v>
      </c>
      <c r="C51" s="44">
        <f t="shared" si="0"/>
        <v>5.2147788923074589E-2</v>
      </c>
      <c r="D51" s="177">
        <f>D50*(1+E51)*(1+参数!$B$6)</f>
        <v>4.6750346283424458</v>
      </c>
      <c r="E51" s="44">
        <f>参数!$B$3*((1+C51)*((1/参数!$B$4-1)/12+1)-1)</f>
        <v>5.1847274167946961E-2</v>
      </c>
      <c r="F51" s="179">
        <f>参数!$B$5/B51</f>
        <v>0.36235691431346045</v>
      </c>
      <c r="G51" s="179">
        <f>参数!$B$5/D51</f>
        <v>213.90215891396605</v>
      </c>
      <c r="H51" s="110">
        <f t="shared" si="6"/>
        <v>6.6013587071076376</v>
      </c>
      <c r="I51" s="110">
        <f t="shared" si="7"/>
        <v>4265.2552937507817</v>
      </c>
      <c r="J51" s="110">
        <f>J50+参数!B$5</f>
        <v>17000</v>
      </c>
      <c r="K51" s="103">
        <f t="shared" si="1"/>
        <v>18217.835637592019</v>
      </c>
      <c r="L51" s="103">
        <f t="shared" si="2"/>
        <v>19940.216197005833</v>
      </c>
      <c r="M51" s="44">
        <f t="shared" si="3"/>
        <v>7.1637390446589455E-2</v>
      </c>
      <c r="N51" s="44">
        <f t="shared" si="4"/>
        <v>0.17295389394151961</v>
      </c>
      <c r="O51" s="110">
        <f t="shared" si="8"/>
        <v>1000</v>
      </c>
      <c r="P51" s="110">
        <f t="shared" si="5"/>
        <v>1000</v>
      </c>
    </row>
    <row r="52" spans="1:16">
      <c r="A52" s="42">
        <v>39994</v>
      </c>
      <c r="B52" s="103">
        <v>3166.47</v>
      </c>
      <c r="C52" s="44">
        <f t="shared" si="0"/>
        <v>0.1473922984661431</v>
      </c>
      <c r="D52" s="177">
        <f>D51*(1+E52)*(1+参数!$B$6)</f>
        <v>5.2356059376164197</v>
      </c>
      <c r="E52" s="44">
        <f>参数!$B$3*((1+C52)*((1/参数!$B$4-1)/12+1)-1)</f>
        <v>0.11990741327893144</v>
      </c>
      <c r="F52" s="179">
        <f>参数!$B$5/B52</f>
        <v>0.31580908709067196</v>
      </c>
      <c r="G52" s="179">
        <f>参数!$B$5/D52</f>
        <v>190.99985978991833</v>
      </c>
      <c r="H52" s="110">
        <f t="shared" si="6"/>
        <v>6.9171677941983098</v>
      </c>
      <c r="I52" s="110">
        <f t="shared" si="7"/>
        <v>4456.2551535407001</v>
      </c>
      <c r="J52" s="110">
        <f>J51+参数!B$5</f>
        <v>18000</v>
      </c>
      <c r="K52" s="103">
        <f t="shared" si="1"/>
        <v>21903.004305295122</v>
      </c>
      <c r="L52" s="103">
        <f t="shared" si="2"/>
        <v>23331.195941411461</v>
      </c>
      <c r="M52" s="44">
        <f t="shared" si="3"/>
        <v>0.21683357251639568</v>
      </c>
      <c r="N52" s="44">
        <f t="shared" si="4"/>
        <v>0.29617755230063669</v>
      </c>
      <c r="O52" s="110">
        <f t="shared" si="8"/>
        <v>1000</v>
      </c>
      <c r="P52" s="110">
        <f t="shared" si="5"/>
        <v>1000</v>
      </c>
    </row>
    <row r="53" spans="1:16">
      <c r="A53" s="42">
        <v>40025</v>
      </c>
      <c r="B53" s="103">
        <v>3734.62</v>
      </c>
      <c r="C53" s="44">
        <f t="shared" si="0"/>
        <v>0.17942693283056532</v>
      </c>
      <c r="D53" s="177">
        <f>D52*(1+E53)*(1+参数!$B$6)</f>
        <v>5.9832443350594327</v>
      </c>
      <c r="E53" s="44">
        <f>参数!$B$3*((1+C53)*((1/参数!$B$4-1)/12+1)-1)</f>
        <v>0.14279882908517474</v>
      </c>
      <c r="F53" s="179">
        <f>参数!$B$5/B53</f>
        <v>0.26776485961088409</v>
      </c>
      <c r="G53" s="179">
        <f>参数!$B$5/D53</f>
        <v>167.13340522304892</v>
      </c>
      <c r="H53" s="110">
        <f t="shared" si="6"/>
        <v>7.1849326538091942</v>
      </c>
      <c r="I53" s="110">
        <f t="shared" si="7"/>
        <v>4623.3885587637487</v>
      </c>
      <c r="J53" s="110">
        <f>J52+参数!B$5</f>
        <v>19000</v>
      </c>
      <c r="K53" s="103">
        <f t="shared" si="1"/>
        <v>26832.993187568893</v>
      </c>
      <c r="L53" s="103">
        <f t="shared" si="2"/>
        <v>27662.863403001793</v>
      </c>
      <c r="M53" s="44">
        <f t="shared" si="3"/>
        <v>0.41226279934573129</v>
      </c>
      <c r="N53" s="44">
        <f t="shared" si="4"/>
        <v>0.45594017910535745</v>
      </c>
      <c r="O53" s="110">
        <f t="shared" si="8"/>
        <v>1000</v>
      </c>
      <c r="P53" s="110">
        <f t="shared" si="5"/>
        <v>1000</v>
      </c>
    </row>
    <row r="54" spans="1:16">
      <c r="A54" s="42">
        <v>40056</v>
      </c>
      <c r="B54" s="103">
        <v>2830.27</v>
      </c>
      <c r="C54" s="44">
        <f t="shared" si="0"/>
        <v>-0.24215315078910304</v>
      </c>
      <c r="D54" s="177">
        <f>D53*(1+E54)*(1+参数!$B$6)</f>
        <v>5.0351677245024602</v>
      </c>
      <c r="E54" s="44">
        <f>参数!$B$3*((1+C54)*((1/参数!$B$4-1)/12+1)-1)</f>
        <v>-0.15845527233471327</v>
      </c>
      <c r="F54" s="179">
        <f>参数!$B$5/B54</f>
        <v>0.35332318118059408</v>
      </c>
      <c r="G54" s="179">
        <f>参数!$B$5/D54</f>
        <v>198.60311606577375</v>
      </c>
      <c r="H54" s="110">
        <f t="shared" si="6"/>
        <v>7.5382558349897879</v>
      </c>
      <c r="I54" s="110">
        <f t="shared" si="7"/>
        <v>4821.9916748295227</v>
      </c>
      <c r="J54" s="110">
        <f>J53+参数!B$5</f>
        <v>20000</v>
      </c>
      <c r="K54" s="103">
        <f t="shared" si="1"/>
        <v>21335.299342096547</v>
      </c>
      <c r="L54" s="103">
        <f t="shared" si="2"/>
        <v>24279.536848921176</v>
      </c>
      <c r="M54" s="44">
        <f t="shared" si="3"/>
        <v>6.6764967104827377E-2</v>
      </c>
      <c r="N54" s="44">
        <f t="shared" si="4"/>
        <v>0.21397684244605886</v>
      </c>
      <c r="O54" s="110">
        <f t="shared" si="8"/>
        <v>1000</v>
      </c>
      <c r="P54" s="110">
        <f t="shared" si="5"/>
        <v>1000</v>
      </c>
    </row>
    <row r="55" spans="1:16">
      <c r="A55" s="42">
        <v>40086</v>
      </c>
      <c r="B55" s="103">
        <v>3004.8</v>
      </c>
      <c r="C55" s="44">
        <f t="shared" si="0"/>
        <v>6.1665494811449229E-2</v>
      </c>
      <c r="D55" s="177">
        <f>D54*(1+E55)*(1+参数!$B$6)</f>
        <v>5.3304725985102008</v>
      </c>
      <c r="E55" s="44">
        <f>参数!$B$3*((1+C55)*((1/参数!$B$4-1)/12+1)-1)</f>
        <v>5.8648468167348054E-2</v>
      </c>
      <c r="F55" s="179">
        <f>参数!$B$5/B55</f>
        <v>0.332800851970181</v>
      </c>
      <c r="G55" s="179">
        <f>参数!$B$5/D55</f>
        <v>187.60062668354908</v>
      </c>
      <c r="H55" s="110">
        <f t="shared" si="6"/>
        <v>7.8710566869599692</v>
      </c>
      <c r="I55" s="110">
        <f t="shared" si="7"/>
        <v>5009.592301513072</v>
      </c>
      <c r="J55" s="110">
        <f>J54+参数!B$5</f>
        <v>21000</v>
      </c>
      <c r="K55" s="103">
        <f t="shared" si="1"/>
        <v>23650.951132977316</v>
      </c>
      <c r="L55" s="103">
        <f t="shared" si="2"/>
        <v>26703.494492923084</v>
      </c>
      <c r="M55" s="44">
        <f t="shared" si="3"/>
        <v>0.12623576823701499</v>
      </c>
      <c r="N55" s="44">
        <f t="shared" si="4"/>
        <v>0.27159497585348014</v>
      </c>
      <c r="O55" s="110">
        <f t="shared" si="8"/>
        <v>1000</v>
      </c>
      <c r="P55" s="110">
        <f t="shared" si="5"/>
        <v>1000</v>
      </c>
    </row>
    <row r="56" spans="1:16">
      <c r="A56" s="42">
        <v>40116</v>
      </c>
      <c r="B56" s="103">
        <v>3280.37</v>
      </c>
      <c r="C56" s="44">
        <f t="shared" si="0"/>
        <v>9.1709930777422732E-2</v>
      </c>
      <c r="D56" s="177">
        <f>D55*(1+E56)*(1+参数!$B$6)</f>
        <v>5.7575379169175775</v>
      </c>
      <c r="E56" s="44">
        <f>参数!$B$3*((1+C56)*((1/参数!$B$4-1)/12+1)-1)</f>
        <v>8.0117721368033273E-2</v>
      </c>
      <c r="F56" s="179">
        <f>参数!$B$5/B56</f>
        <v>0.30484366092849285</v>
      </c>
      <c r="G56" s="179">
        <f>参数!$B$5/D56</f>
        <v>173.68535204286968</v>
      </c>
      <c r="H56" s="110">
        <f t="shared" si="6"/>
        <v>8.1759003478884615</v>
      </c>
      <c r="I56" s="110">
        <f t="shared" si="7"/>
        <v>5183.2776535559415</v>
      </c>
      <c r="J56" s="110">
        <f>J55+参数!B$5</f>
        <v>22000</v>
      </c>
      <c r="K56" s="103">
        <f t="shared" si="1"/>
        <v>26819.97822420287</v>
      </c>
      <c r="L56" s="103">
        <f t="shared" si="2"/>
        <v>29842.917624259906</v>
      </c>
      <c r="M56" s="44">
        <f t="shared" si="3"/>
        <v>0.21908991928194865</v>
      </c>
      <c r="N56" s="44">
        <f t="shared" si="4"/>
        <v>0.35649625564817744</v>
      </c>
      <c r="O56" s="110">
        <f t="shared" si="8"/>
        <v>1000</v>
      </c>
      <c r="P56" s="110">
        <f t="shared" si="5"/>
        <v>1000</v>
      </c>
    </row>
    <row r="57" spans="1:16">
      <c r="A57" s="42">
        <v>40147</v>
      </c>
      <c r="B57" s="103">
        <v>3511.67</v>
      </c>
      <c r="C57" s="44">
        <f t="shared" si="0"/>
        <v>7.0510338772760361E-2</v>
      </c>
      <c r="D57" s="177">
        <f>D56*(1+E57)*(1+参数!$B$6)</f>
        <v>6.1315985126090267</v>
      </c>
      <c r="E57" s="44">
        <f>参数!$B$3*((1+C57)*((1/参数!$B$4-1)/12+1)-1)</f>
        <v>6.4968846248034895E-2</v>
      </c>
      <c r="F57" s="179">
        <f>参数!$B$5/B57</f>
        <v>0.28476479851466679</v>
      </c>
      <c r="G57" s="179">
        <f>参数!$B$5/D57</f>
        <v>163.08960835312337</v>
      </c>
      <c r="H57" s="110">
        <f t="shared" si="6"/>
        <v>8.4606651464031284</v>
      </c>
      <c r="I57" s="110">
        <f t="shared" si="7"/>
        <v>5346.3672619090648</v>
      </c>
      <c r="J57" s="110">
        <f>J56+参数!B$5</f>
        <v>23000</v>
      </c>
      <c r="K57" s="103">
        <f t="shared" si="1"/>
        <v>29711.063974669476</v>
      </c>
      <c r="L57" s="103">
        <f t="shared" si="2"/>
        <v>32781.777550983214</v>
      </c>
      <c r="M57" s="44">
        <f t="shared" si="3"/>
        <v>0.29178539020302074</v>
      </c>
      <c r="N57" s="44">
        <f t="shared" si="4"/>
        <v>0.42529467612970495</v>
      </c>
      <c r="O57" s="110">
        <f t="shared" si="8"/>
        <v>1000</v>
      </c>
      <c r="P57" s="110">
        <f t="shared" si="5"/>
        <v>1000</v>
      </c>
    </row>
    <row r="58" spans="1:16">
      <c r="A58" s="42">
        <v>40178</v>
      </c>
      <c r="B58" s="103">
        <v>3575.68</v>
      </c>
      <c r="C58" s="44">
        <f t="shared" si="0"/>
        <v>1.8227794752923687E-2</v>
      </c>
      <c r="D58" s="177">
        <f>D57*(1+E58)*(1+参数!$B$6)</f>
        <v>6.30088343484279</v>
      </c>
      <c r="E58" s="44">
        <f>参数!$B$3*((1+C58)*((1/参数!$B$4-1)/12+1)-1)</f>
        <v>2.7608611667193392E-2</v>
      </c>
      <c r="F58" s="179">
        <f>参数!$B$5/B58</f>
        <v>0.27966708430284593</v>
      </c>
      <c r="G58" s="179">
        <f>参数!$B$5/D58</f>
        <v>158.70790347749869</v>
      </c>
      <c r="H58" s="110">
        <f t="shared" si="6"/>
        <v>8.7403322307059739</v>
      </c>
      <c r="I58" s="110">
        <f t="shared" si="7"/>
        <v>5505.0751653865636</v>
      </c>
      <c r="J58" s="110">
        <f>J57+参数!B$5</f>
        <v>24000</v>
      </c>
      <c r="K58" s="103">
        <f t="shared" si="1"/>
        <v>31252.631150690737</v>
      </c>
      <c r="L58" s="103">
        <f t="shared" si="2"/>
        <v>34686.836917148634</v>
      </c>
      <c r="M58" s="44">
        <f t="shared" si="3"/>
        <v>0.30219296461211398</v>
      </c>
      <c r="N58" s="44">
        <f t="shared" si="4"/>
        <v>0.44528487154785967</v>
      </c>
      <c r="O58" s="110">
        <f t="shared" si="8"/>
        <v>1000</v>
      </c>
      <c r="P58" s="110">
        <f t="shared" si="5"/>
        <v>1000</v>
      </c>
    </row>
    <row r="59" spans="1:16">
      <c r="A59" s="42">
        <v>40207</v>
      </c>
      <c r="B59" s="103">
        <v>3204.16</v>
      </c>
      <c r="C59" s="44">
        <f t="shared" si="0"/>
        <v>-0.10390191516019331</v>
      </c>
      <c r="D59" s="177">
        <f>D58*(1+E59)*(1+参数!$B$6)</f>
        <v>5.9249522919428159</v>
      </c>
      <c r="E59" s="44">
        <f>参数!$B$3*((1+C59)*((1/参数!$B$4-1)/12+1)-1)</f>
        <v>-5.9663243541554827E-2</v>
      </c>
      <c r="F59" s="179">
        <f>参数!$B$5/B59</f>
        <v>0.31209427743932888</v>
      </c>
      <c r="G59" s="179">
        <f>参数!$B$5/D59</f>
        <v>168.77773030508166</v>
      </c>
      <c r="H59" s="110">
        <f t="shared" si="6"/>
        <v>9.0524265081453024</v>
      </c>
      <c r="I59" s="110">
        <f t="shared" si="7"/>
        <v>5673.8528956916452</v>
      </c>
      <c r="J59" s="110">
        <f>J58+参数!B$5</f>
        <v>25000</v>
      </c>
      <c r="K59" s="103">
        <f t="shared" si="1"/>
        <v>29005.42292033885</v>
      </c>
      <c r="L59" s="103">
        <f t="shared" si="2"/>
        <v>33617.3077184746</v>
      </c>
      <c r="M59" s="44">
        <f t="shared" si="3"/>
        <v>0.16021691681355388</v>
      </c>
      <c r="N59" s="44">
        <f t="shared" si="4"/>
        <v>0.34469230873898393</v>
      </c>
      <c r="O59" s="110">
        <f t="shared" si="8"/>
        <v>1000</v>
      </c>
      <c r="P59" s="110">
        <f t="shared" si="5"/>
        <v>1000</v>
      </c>
    </row>
    <row r="60" spans="1:16">
      <c r="A60" s="42">
        <v>40235</v>
      </c>
      <c r="B60" s="103">
        <v>3281.67</v>
      </c>
      <c r="C60" s="44">
        <f t="shared" si="0"/>
        <v>2.4190427444322538E-2</v>
      </c>
      <c r="D60" s="177">
        <f>D59*(1+E60)*(1+参数!$B$6)</f>
        <v>6.1137770234618873</v>
      </c>
      <c r="E60" s="44">
        <f>参数!$B$3*((1+C60)*((1/参数!$B$4-1)/12+1)-1)</f>
        <v>3.1869409611255346E-2</v>
      </c>
      <c r="F60" s="179">
        <f>参数!$B$5/B60</f>
        <v>0.30472290023067522</v>
      </c>
      <c r="G60" s="179">
        <f>参数!$B$5/D60</f>
        <v>163.56501000321998</v>
      </c>
      <c r="H60" s="110">
        <f t="shared" si="6"/>
        <v>9.3571494083759781</v>
      </c>
      <c r="I60" s="110">
        <f t="shared" si="7"/>
        <v>5837.4179056948651</v>
      </c>
      <c r="J60" s="110">
        <f>J59+参数!B$5</f>
        <v>26000</v>
      </c>
      <c r="K60" s="103">
        <f t="shared" si="1"/>
        <v>30707.076498985196</v>
      </c>
      <c r="L60" s="103">
        <f t="shared" si="2"/>
        <v>35688.671468182278</v>
      </c>
      <c r="M60" s="44">
        <f t="shared" si="3"/>
        <v>0.18104140380712286</v>
      </c>
      <c r="N60" s="44">
        <f t="shared" si="4"/>
        <v>0.37264121031470299</v>
      </c>
      <c r="O60" s="110">
        <f t="shared" si="8"/>
        <v>1000</v>
      </c>
      <c r="P60" s="110">
        <f t="shared" si="5"/>
        <v>1000</v>
      </c>
    </row>
    <row r="61" spans="1:16">
      <c r="A61" s="42">
        <v>40268</v>
      </c>
      <c r="B61" s="103">
        <v>3345.61</v>
      </c>
      <c r="C61" s="44">
        <f t="shared" si="0"/>
        <v>1.948398224074932E-2</v>
      </c>
      <c r="D61" s="177">
        <f>D60*(1+E61)*(1+参数!$B$6)</f>
        <v>6.2880579549947022</v>
      </c>
      <c r="E61" s="44">
        <f>参数!$B$3*((1+C61)*((1/参数!$B$4-1)/12+1)-1)</f>
        <v>2.8506262309535412E-2</v>
      </c>
      <c r="F61" s="179">
        <f>参数!$B$5/B61</f>
        <v>0.29889915441429216</v>
      </c>
      <c r="G61" s="179">
        <f>参数!$B$5/D61</f>
        <v>159.03161312399871</v>
      </c>
      <c r="H61" s="110">
        <f t="shared" si="6"/>
        <v>9.6560485627902697</v>
      </c>
      <c r="I61" s="110">
        <f t="shared" si="7"/>
        <v>5996.4495188188639</v>
      </c>
      <c r="J61" s="110">
        <f>J60+参数!B$5</f>
        <v>27000</v>
      </c>
      <c r="K61" s="103">
        <f t="shared" si="1"/>
        <v>32305.372632156756</v>
      </c>
      <c r="L61" s="103">
        <f t="shared" si="2"/>
        <v>37706.022098533111</v>
      </c>
      <c r="M61" s="44">
        <f t="shared" si="3"/>
        <v>0.1964952826724724</v>
      </c>
      <c r="N61" s="44">
        <f t="shared" si="4"/>
        <v>0.3965193369827078</v>
      </c>
      <c r="O61" s="110">
        <f t="shared" si="8"/>
        <v>1000</v>
      </c>
      <c r="P61" s="110">
        <f t="shared" si="5"/>
        <v>1000</v>
      </c>
    </row>
    <row r="62" spans="1:16">
      <c r="A62" s="42">
        <v>40298</v>
      </c>
      <c r="B62" s="103">
        <v>3067.36</v>
      </c>
      <c r="C62" s="44">
        <f t="shared" si="0"/>
        <v>-8.3168689715776845E-2</v>
      </c>
      <c r="D62" s="177">
        <f>D61*(1+E62)*(1+参数!$B$6)</f>
        <v>6.0060534823508638</v>
      </c>
      <c r="E62" s="44">
        <f>参数!$B$3*((1+C62)*((1/参数!$B$4-1)/12+1)-1)</f>
        <v>-4.4847626192732221E-2</v>
      </c>
      <c r="F62" s="179">
        <f>参数!$B$5/B62</f>
        <v>0.3260132491784466</v>
      </c>
      <c r="G62" s="179">
        <f>参数!$B$5/D62</f>
        <v>166.49868385930262</v>
      </c>
      <c r="H62" s="110">
        <f t="shared" si="6"/>
        <v>9.9820618119687161</v>
      </c>
      <c r="I62" s="110">
        <f t="shared" si="7"/>
        <v>6162.9482026781661</v>
      </c>
      <c r="J62" s="110">
        <f>J61+参数!B$5</f>
        <v>28000</v>
      </c>
      <c r="K62" s="103">
        <f t="shared" si="1"/>
        <v>30618.577119560363</v>
      </c>
      <c r="L62" s="103">
        <f t="shared" si="2"/>
        <v>37014.996514243197</v>
      </c>
      <c r="M62" s="44">
        <f t="shared" si="3"/>
        <v>9.3520611412870158E-2</v>
      </c>
      <c r="N62" s="44">
        <f t="shared" si="4"/>
        <v>0.32196416122297133</v>
      </c>
      <c r="O62" s="110">
        <f t="shared" si="8"/>
        <v>1000</v>
      </c>
      <c r="P62" s="110">
        <f t="shared" si="5"/>
        <v>1000</v>
      </c>
    </row>
    <row r="63" spans="1:16">
      <c r="A63" s="42">
        <v>40329</v>
      </c>
      <c r="B63" s="103">
        <v>2773.26</v>
      </c>
      <c r="C63" s="44">
        <f t="shared" si="0"/>
        <v>-9.5880496583381158E-2</v>
      </c>
      <c r="D63" s="177">
        <f>D62*(1+E63)*(1+参数!$B$6)</f>
        <v>5.6821393812493302</v>
      </c>
      <c r="E63" s="44">
        <f>参数!$B$3*((1+C63)*((1/参数!$B$4-1)/12+1)-1)</f>
        <v>-5.3931271516874511E-2</v>
      </c>
      <c r="F63" s="179">
        <f>参数!$B$5/B63</f>
        <v>0.36058645781499027</v>
      </c>
      <c r="G63" s="179">
        <f>参数!$B$5/D63</f>
        <v>175.99005108884364</v>
      </c>
      <c r="H63" s="110">
        <f t="shared" si="6"/>
        <v>10.342648269783707</v>
      </c>
      <c r="I63" s="110">
        <f t="shared" si="7"/>
        <v>6338.9382537670099</v>
      </c>
      <c r="J63" s="110">
        <f>J62+参数!B$5</f>
        <v>29000</v>
      </c>
      <c r="K63" s="103">
        <f t="shared" si="1"/>
        <v>28682.852740660364</v>
      </c>
      <c r="L63" s="103">
        <f t="shared" si="2"/>
        <v>36018.730687037387</v>
      </c>
      <c r="M63" s="44">
        <f t="shared" si="3"/>
        <v>-1.0936112391021879E-2</v>
      </c>
      <c r="N63" s="44">
        <f t="shared" si="4"/>
        <v>0.24202519610473749</v>
      </c>
      <c r="O63" s="110">
        <f t="shared" si="8"/>
        <v>1000</v>
      </c>
      <c r="P63" s="110">
        <f t="shared" si="5"/>
        <v>1000</v>
      </c>
    </row>
    <row r="64" spans="1:16">
      <c r="A64" s="42">
        <v>40359</v>
      </c>
      <c r="B64" s="103">
        <v>2563.0700000000002</v>
      </c>
      <c r="C64" s="44">
        <f t="shared" si="0"/>
        <v>-7.5791667568132826E-2</v>
      </c>
      <c r="D64" s="177">
        <f>D63*(1+E64)*(1+参数!$B$6)</f>
        <v>5.4572622994396545</v>
      </c>
      <c r="E64" s="44">
        <f>参数!$B$3*((1+C64)*((1/参数!$B$4-1)/12+1)-1)</f>
        <v>-3.9576129116394937E-2</v>
      </c>
      <c r="F64" s="179">
        <f>参数!$B$5/B64</f>
        <v>0.39015711627072219</v>
      </c>
      <c r="G64" s="179">
        <f>参数!$B$5/D64</f>
        <v>183.24206261859155</v>
      </c>
      <c r="H64" s="110">
        <f t="shared" si="6"/>
        <v>10.732805386054428</v>
      </c>
      <c r="I64" s="110">
        <f t="shared" si="7"/>
        <v>6522.1803163856011</v>
      </c>
      <c r="J64" s="110">
        <f>J63+参数!B$5</f>
        <v>30000</v>
      </c>
      <c r="K64" s="103">
        <f t="shared" si="1"/>
        <v>27508.931500834526</v>
      </c>
      <c r="L64" s="103">
        <f t="shared" si="2"/>
        <v>35593.248750758539</v>
      </c>
      <c r="M64" s="44">
        <f t="shared" si="3"/>
        <v>-8.3035616638849175E-2</v>
      </c>
      <c r="N64" s="44">
        <f t="shared" si="4"/>
        <v>0.18644162502528472</v>
      </c>
      <c r="O64" s="110">
        <f t="shared" si="8"/>
        <v>1000</v>
      </c>
      <c r="P64" s="110">
        <f t="shared" si="5"/>
        <v>1000</v>
      </c>
    </row>
    <row r="65" spans="1:16">
      <c r="A65" s="42">
        <v>40389</v>
      </c>
      <c r="B65" s="103">
        <v>2868.85</v>
      </c>
      <c r="C65" s="44">
        <f t="shared" si="0"/>
        <v>0.11930224301326131</v>
      </c>
      <c r="D65" s="177">
        <f>D64*(1+E65)*(1+参数!$B$6)</f>
        <v>6.0020865957459746</v>
      </c>
      <c r="E65" s="44">
        <f>参数!$B$3*((1+C65)*((1/参数!$B$4-1)/12+1)-1)</f>
        <v>9.9834727819892888E-2</v>
      </c>
      <c r="F65" s="179">
        <f>参数!$B$5/B65</f>
        <v>0.34857172734719488</v>
      </c>
      <c r="G65" s="179">
        <f>参数!$B$5/D65</f>
        <v>166.60872582357572</v>
      </c>
      <c r="H65" s="110">
        <f t="shared" si="6"/>
        <v>11.081377113401624</v>
      </c>
      <c r="I65" s="110">
        <f t="shared" si="7"/>
        <v>6688.7890422091768</v>
      </c>
      <c r="J65" s="110">
        <f>J64+参数!B$5</f>
        <v>31000</v>
      </c>
      <c r="K65" s="103">
        <f t="shared" si="1"/>
        <v>31790.808731782246</v>
      </c>
      <c r="L65" s="103">
        <f t="shared" si="2"/>
        <v>40146.691052016256</v>
      </c>
      <c r="M65" s="44">
        <f t="shared" si="3"/>
        <v>2.5509959089749845E-2</v>
      </c>
      <c r="N65" s="44">
        <f t="shared" si="4"/>
        <v>0.29505455006504056</v>
      </c>
      <c r="O65" s="110">
        <f t="shared" si="8"/>
        <v>1000</v>
      </c>
      <c r="P65" s="110">
        <f t="shared" si="5"/>
        <v>1000</v>
      </c>
    </row>
    <row r="66" spans="1:16">
      <c r="A66" s="42">
        <v>40421</v>
      </c>
      <c r="B66" s="103">
        <v>2903.19</v>
      </c>
      <c r="C66" s="44">
        <f t="shared" si="0"/>
        <v>1.1969953117102694E-2</v>
      </c>
      <c r="D66" s="177">
        <f>D65*(1+E66)*(1+参数!$B$6)</f>
        <v>6.1409560470140683</v>
      </c>
      <c r="E66" s="44">
        <f>参数!$B$3*((1+C66)*((1/参数!$B$4-1)/12+1)-1)</f>
        <v>2.3136862331596241E-2</v>
      </c>
      <c r="F66" s="179">
        <f>参数!$B$5/B66</f>
        <v>0.34444869264498706</v>
      </c>
      <c r="G66" s="179">
        <f>参数!$B$5/D66</f>
        <v>162.84109385316842</v>
      </c>
      <c r="H66" s="110">
        <f t="shared" si="6"/>
        <v>11.42582580604661</v>
      </c>
      <c r="I66" s="110">
        <f t="shared" si="7"/>
        <v>6851.6301360623456</v>
      </c>
      <c r="J66" s="110">
        <f>J65+参数!B$5</f>
        <v>32000</v>
      </c>
      <c r="K66" s="103">
        <f t="shared" si="1"/>
        <v>33171.343221856463</v>
      </c>
      <c r="L66" s="103">
        <f t="shared" si="2"/>
        <v>42075.559515955887</v>
      </c>
      <c r="M66" s="44">
        <f t="shared" si="3"/>
        <v>3.6604475683014392E-2</v>
      </c>
      <c r="N66" s="44">
        <f t="shared" si="4"/>
        <v>0.3148612348736215</v>
      </c>
      <c r="O66" s="110">
        <f t="shared" si="8"/>
        <v>1000</v>
      </c>
      <c r="P66" s="110">
        <f t="shared" si="5"/>
        <v>1000</v>
      </c>
    </row>
    <row r="67" spans="1:16">
      <c r="A67" s="42">
        <v>40451</v>
      </c>
      <c r="B67" s="103">
        <v>2935.57</v>
      </c>
      <c r="C67" s="44">
        <f t="shared" si="0"/>
        <v>1.1153248667844728E-2</v>
      </c>
      <c r="D67" s="177">
        <f>D66*(1+E67)*(1+参数!$B$6)</f>
        <v>6.2794546189054694</v>
      </c>
      <c r="E67" s="44">
        <f>参数!$B$3*((1+C67)*((1/参数!$B$4-1)/12+1)-1)</f>
        <v>2.255325894389739E-2</v>
      </c>
      <c r="F67" s="179">
        <f>参数!$B$5/B67</f>
        <v>0.34064934578293138</v>
      </c>
      <c r="G67" s="179">
        <f>参数!$B$5/D67</f>
        <v>159.24949867291238</v>
      </c>
      <c r="H67" s="110">
        <f t="shared" si="6"/>
        <v>11.766475151829543</v>
      </c>
      <c r="I67" s="110">
        <f t="shared" si="7"/>
        <v>7010.8796347352582</v>
      </c>
      <c r="J67" s="110">
        <f>J66+参数!B$5</f>
        <v>33000</v>
      </c>
      <c r="K67" s="103">
        <f t="shared" si="1"/>
        <v>34541.311461456251</v>
      </c>
      <c r="L67" s="103">
        <f t="shared" si="2"/>
        <v>44024.500504928605</v>
      </c>
      <c r="M67" s="44">
        <f t="shared" si="3"/>
        <v>4.6706407922916693E-2</v>
      </c>
      <c r="N67" s="44">
        <f t="shared" si="4"/>
        <v>0.33407577287662438</v>
      </c>
      <c r="O67" s="110">
        <f t="shared" si="8"/>
        <v>1000</v>
      </c>
      <c r="P67" s="110">
        <f t="shared" si="5"/>
        <v>1000</v>
      </c>
    </row>
    <row r="68" spans="1:16">
      <c r="A68" s="42">
        <v>40480</v>
      </c>
      <c r="B68" s="103">
        <v>3379.98</v>
      </c>
      <c r="C68" s="44">
        <f t="shared" ref="C68:C131" si="9">B68/B67-1</f>
        <v>0.15138797575939256</v>
      </c>
      <c r="D68" s="177">
        <f>D67*(1+E68)*(1+参数!$B$6)</f>
        <v>7.0503371566911106</v>
      </c>
      <c r="E68" s="44">
        <f>参数!$B$3*((1+C68)*((1/参数!$B$4-1)/12+1)-1)</f>
        <v>0.12276265767806591</v>
      </c>
      <c r="F68" s="179">
        <f>参数!$B$5/B68</f>
        <v>0.29585973881502259</v>
      </c>
      <c r="G68" s="179">
        <f>参数!$B$5/D68</f>
        <v>141.8371884599805</v>
      </c>
      <c r="H68" s="110">
        <f t="shared" si="6"/>
        <v>12.062334890644564</v>
      </c>
      <c r="I68" s="110">
        <f t="shared" si="7"/>
        <v>7152.7168231952382</v>
      </c>
      <c r="J68" s="110">
        <f>J67+参数!B$5</f>
        <v>34000</v>
      </c>
      <c r="K68" s="103">
        <f t="shared" si="1"/>
        <v>40770.450683680814</v>
      </c>
      <c r="L68" s="103">
        <f t="shared" si="2"/>
        <v>50429.065189862988</v>
      </c>
      <c r="M68" s="44">
        <f t="shared" si="3"/>
        <v>0.19913090246120047</v>
      </c>
      <c r="N68" s="44">
        <f t="shared" si="4"/>
        <v>0.48320779970185268</v>
      </c>
      <c r="O68" s="110">
        <f t="shared" si="8"/>
        <v>1000</v>
      </c>
      <c r="P68" s="110">
        <f t="shared" si="5"/>
        <v>1000</v>
      </c>
    </row>
    <row r="69" spans="1:16">
      <c r="A69" s="42">
        <v>40512</v>
      </c>
      <c r="B69" s="103">
        <v>3136.99</v>
      </c>
      <c r="C69" s="44">
        <f t="shared" si="9"/>
        <v>-7.1890957934662381E-2</v>
      </c>
      <c r="D69" s="177">
        <f>D68*(1+E69)*(1+参数!$B$6)</f>
        <v>6.7909640865986765</v>
      </c>
      <c r="E69" s="44">
        <f>参数!$B$3*((1+C69)*((1/参数!$B$4-1)/12+1)-1)</f>
        <v>-3.6788747024144218E-2</v>
      </c>
      <c r="F69" s="179">
        <f>参数!$B$5/B69</f>
        <v>0.31877691672590608</v>
      </c>
      <c r="G69" s="179">
        <f>参数!$B$5/D69</f>
        <v>147.25449689439606</v>
      </c>
      <c r="H69" s="110">
        <f t="shared" si="6"/>
        <v>12.38111180737047</v>
      </c>
      <c r="I69" s="110">
        <f t="shared" si="7"/>
        <v>7299.971320089634</v>
      </c>
      <c r="J69" s="110">
        <f>J68+参数!B$5</f>
        <v>35000</v>
      </c>
      <c r="K69" s="103">
        <f t="shared" si="1"/>
        <v>38839.423928603086</v>
      </c>
      <c r="L69" s="103">
        <f t="shared" si="2"/>
        <v>49573.843067929032</v>
      </c>
      <c r="M69" s="44">
        <f t="shared" si="3"/>
        <v>0.10969782653151672</v>
      </c>
      <c r="N69" s="44">
        <f t="shared" si="4"/>
        <v>0.4163955162265438</v>
      </c>
      <c r="O69" s="110">
        <f t="shared" si="8"/>
        <v>1000</v>
      </c>
      <c r="P69" s="110">
        <f t="shared" si="5"/>
        <v>1000</v>
      </c>
    </row>
    <row r="70" spans="1:16">
      <c r="A70" s="42">
        <v>40543</v>
      </c>
      <c r="B70" s="103">
        <v>3128.26</v>
      </c>
      <c r="C70" s="44">
        <f t="shared" si="9"/>
        <v>-2.7829224830170363E-3</v>
      </c>
      <c r="D70" s="177">
        <f>D69*(1+E70)*(1+参数!$B$6)</f>
        <v>6.8764942644515346</v>
      </c>
      <c r="E70" s="44">
        <f>参数!$B$3*((1+C70)*((1/参数!$B$4-1)/12+1)-1)</f>
        <v>1.2594703309010757E-2</v>
      </c>
      <c r="F70" s="179">
        <f>参数!$B$5/B70</f>
        <v>0.319666523882286</v>
      </c>
      <c r="G70" s="179">
        <f>参数!$B$5/D70</f>
        <v>145.42293813427028</v>
      </c>
      <c r="H70" s="110">
        <f t="shared" si="6"/>
        <v>12.700778331252756</v>
      </c>
      <c r="I70" s="110">
        <f t="shared" si="7"/>
        <v>7445.3942582239042</v>
      </c>
      <c r="J70" s="110">
        <f>J69+参数!B$5</f>
        <v>36000</v>
      </c>
      <c r="K70" s="103">
        <f t="shared" si="1"/>
        <v>39731.336822524754</v>
      </c>
      <c r="L70" s="103">
        <f t="shared" si="2"/>
        <v>51198.210913257062</v>
      </c>
      <c r="M70" s="44">
        <f t="shared" si="3"/>
        <v>0.10364824507013215</v>
      </c>
      <c r="N70" s="44">
        <f t="shared" si="4"/>
        <v>0.42217252536825178</v>
      </c>
      <c r="O70" s="110">
        <f t="shared" si="8"/>
        <v>1000</v>
      </c>
      <c r="P70" s="110">
        <f t="shared" si="5"/>
        <v>1000</v>
      </c>
    </row>
    <row r="71" spans="1:16">
      <c r="A71" s="42">
        <v>40574</v>
      </c>
      <c r="B71" s="103">
        <v>3076.51</v>
      </c>
      <c r="C71" s="44">
        <f t="shared" si="9"/>
        <v>-1.6542742610908268E-2</v>
      </c>
      <c r="D71" s="177">
        <f>D70*(1+E71)*(1+参数!$B$6)</f>
        <v>6.8954882774414576</v>
      </c>
      <c r="E71" s="44">
        <f>参数!$B$3*((1+C71)*((1/参数!$B$4-1)/12+1)-1)</f>
        <v>2.7621651759550444E-3</v>
      </c>
      <c r="F71" s="179">
        <f>参数!$B$5/B71</f>
        <v>0.32504363710828177</v>
      </c>
      <c r="G71" s="179">
        <f>参数!$B$5/D71</f>
        <v>145.02236241507265</v>
      </c>
      <c r="H71" s="110">
        <f t="shared" si="6"/>
        <v>13.025821968361038</v>
      </c>
      <c r="I71" s="110">
        <f t="shared" si="7"/>
        <v>7590.4166206389773</v>
      </c>
      <c r="J71" s="110">
        <f>J70+参数!B$5</f>
        <v>37000</v>
      </c>
      <c r="K71" s="103">
        <f t="shared" si="1"/>
        <v>40074.071543882419</v>
      </c>
      <c r="L71" s="103">
        <f t="shared" si="2"/>
        <v>52339.628828512868</v>
      </c>
      <c r="M71" s="44">
        <f t="shared" si="3"/>
        <v>8.3083014699524949E-2</v>
      </c>
      <c r="N71" s="44">
        <f t="shared" si="4"/>
        <v>0.41458456293278023</v>
      </c>
      <c r="O71" s="110">
        <f t="shared" si="8"/>
        <v>1000</v>
      </c>
      <c r="P71" s="110">
        <f t="shared" si="5"/>
        <v>1000</v>
      </c>
    </row>
    <row r="72" spans="1:16">
      <c r="A72" s="42">
        <v>40602</v>
      </c>
      <c r="B72" s="103">
        <v>3239.56</v>
      </c>
      <c r="C72" s="44">
        <f t="shared" si="9"/>
        <v>5.2998365030505257E-2</v>
      </c>
      <c r="D72" s="177">
        <f>D71*(1+E72)*(1+参数!$B$6)</f>
        <v>7.2571916782446753</v>
      </c>
      <c r="E72" s="44">
        <f>参数!$B$3*((1+C72)*((1/参数!$B$4-1)/12+1)-1)</f>
        <v>5.2455081678048528E-2</v>
      </c>
      <c r="F72" s="179">
        <f>参数!$B$5/B72</f>
        <v>0.30868389534381213</v>
      </c>
      <c r="G72" s="179">
        <f>参数!$B$5/D72</f>
        <v>137.79434860426255</v>
      </c>
      <c r="H72" s="110">
        <f t="shared" si="6"/>
        <v>13.33450586370485</v>
      </c>
      <c r="I72" s="110">
        <f t="shared" si="7"/>
        <v>7728.2109692432396</v>
      </c>
      <c r="J72" s="110">
        <f>J71+参数!B$5</f>
        <v>38000</v>
      </c>
      <c r="K72" s="103">
        <f t="shared" si="1"/>
        <v>43197.931815823686</v>
      </c>
      <c r="L72" s="103">
        <f t="shared" si="2"/>
        <v>56085.108333711258</v>
      </c>
      <c r="M72" s="44">
        <f t="shared" si="3"/>
        <v>0.13678767936378122</v>
      </c>
      <c r="N72" s="44">
        <f t="shared" si="4"/>
        <v>0.47592390351871727</v>
      </c>
      <c r="O72" s="110">
        <f t="shared" si="8"/>
        <v>1000</v>
      </c>
      <c r="P72" s="110">
        <f t="shared" si="5"/>
        <v>1000</v>
      </c>
    </row>
    <row r="73" spans="1:16">
      <c r="A73" s="42">
        <v>40633</v>
      </c>
      <c r="B73" s="103">
        <v>3223.29</v>
      </c>
      <c r="C73" s="44">
        <f t="shared" si="9"/>
        <v>-5.0222869772438283E-3</v>
      </c>
      <c r="D73" s="177">
        <f>D72*(1+E73)*(1+参数!$B$6)</f>
        <v>7.3369808051250054</v>
      </c>
      <c r="E73" s="44">
        <f>参数!$B$3*((1+C73)*((1/参数!$B$4-1)/12+1)-1)</f>
        <v>1.0994490764177843E-2</v>
      </c>
      <c r="F73" s="179">
        <f>参数!$B$5/B73</f>
        <v>0.31024201979964572</v>
      </c>
      <c r="G73" s="179">
        <f>参数!$B$5/D73</f>
        <v>136.29584519309128</v>
      </c>
      <c r="H73" s="110">
        <f t="shared" si="6"/>
        <v>13.644747883504495</v>
      </c>
      <c r="I73" s="110">
        <f t="shared" si="7"/>
        <v>7864.5068144363304</v>
      </c>
      <c r="J73" s="110">
        <f>J72+参数!B$5</f>
        <v>39000</v>
      </c>
      <c r="K73" s="103">
        <f t="shared" si="1"/>
        <v>43980.979405421203</v>
      </c>
      <c r="L73" s="103">
        <f t="shared" si="2"/>
        <v>57701.735539294161</v>
      </c>
      <c r="M73" s="44">
        <f t="shared" si="3"/>
        <v>0.12771742065182567</v>
      </c>
      <c r="N73" s="44">
        <f t="shared" si="4"/>
        <v>0.47953168049472206</v>
      </c>
      <c r="O73" s="110">
        <f t="shared" si="8"/>
        <v>1000</v>
      </c>
      <c r="P73" s="110">
        <f t="shared" si="5"/>
        <v>1000</v>
      </c>
    </row>
    <row r="74" spans="1:16">
      <c r="A74" s="42">
        <v>40662</v>
      </c>
      <c r="B74" s="103">
        <v>3192.72</v>
      </c>
      <c r="C74" s="44">
        <f t="shared" si="9"/>
        <v>-9.4840985452752102E-3</v>
      </c>
      <c r="D74" s="177">
        <f>D73*(1+E74)*(1+参数!$B$6)</f>
        <v>7.3942544114490261</v>
      </c>
      <c r="E74" s="44">
        <f>参数!$B$3*((1+C74)*((1/参数!$B$4-1)/12+1)-1)</f>
        <v>7.8061545811886728E-3</v>
      </c>
      <c r="F74" s="179">
        <f>参数!$B$5/B74</f>
        <v>0.31321255857074848</v>
      </c>
      <c r="G74" s="179">
        <f>参数!$B$5/D74</f>
        <v>135.24013975656993</v>
      </c>
      <c r="H74" s="110">
        <f t="shared" si="6"/>
        <v>13.957960442075244</v>
      </c>
      <c r="I74" s="110">
        <f t="shared" si="7"/>
        <v>7999.7469541929004</v>
      </c>
      <c r="J74" s="110">
        <f>J73+参数!B$5</f>
        <v>40000</v>
      </c>
      <c r="K74" s="103">
        <f t="shared" si="1"/>
        <v>44563.859462622473</v>
      </c>
      <c r="L74" s="103">
        <f t="shared" si="2"/>
        <v>59152.164206516762</v>
      </c>
      <c r="M74" s="44">
        <f t="shared" si="3"/>
        <v>0.11409648656556182</v>
      </c>
      <c r="N74" s="44">
        <f t="shared" si="4"/>
        <v>0.47880410516291905</v>
      </c>
      <c r="O74" s="110">
        <f t="shared" si="8"/>
        <v>1000</v>
      </c>
      <c r="P74" s="110">
        <f t="shared" si="5"/>
        <v>1000</v>
      </c>
    </row>
    <row r="75" spans="1:16">
      <c r="A75" s="42">
        <v>40694</v>
      </c>
      <c r="B75" s="103">
        <v>3001.56</v>
      </c>
      <c r="C75" s="44">
        <f t="shared" si="9"/>
        <v>-5.9873712696384196E-2</v>
      </c>
      <c r="D75" s="177">
        <f>D74*(1+E75)*(1+参数!$B$6)</f>
        <v>7.1857259086313467</v>
      </c>
      <c r="E75" s="44">
        <f>参数!$B$3*((1+C75)*((1/参数!$B$4-1)/12+1)-1)</f>
        <v>-2.8201423864291218E-2</v>
      </c>
      <c r="F75" s="179">
        <f>参数!$B$5/B75</f>
        <v>0.33316009008648839</v>
      </c>
      <c r="G75" s="179">
        <f>参数!$B$5/D75</f>
        <v>139.16478484084962</v>
      </c>
      <c r="H75" s="110">
        <f t="shared" si="6"/>
        <v>14.291120532161733</v>
      </c>
      <c r="I75" s="110">
        <f t="shared" si="7"/>
        <v>8138.9117390337497</v>
      </c>
      <c r="J75" s="110">
        <f>J74+参数!B$5</f>
        <v>41000</v>
      </c>
      <c r="K75" s="103">
        <f t="shared" si="1"/>
        <v>42895.655744515367</v>
      </c>
      <c r="L75" s="103">
        <f t="shared" si="2"/>
        <v>58483.988951238622</v>
      </c>
      <c r="M75" s="44">
        <f t="shared" si="3"/>
        <v>4.6235505963789336E-2</v>
      </c>
      <c r="N75" s="44">
        <f t="shared" si="4"/>
        <v>0.42643875490825911</v>
      </c>
      <c r="O75" s="110">
        <f t="shared" si="8"/>
        <v>1000</v>
      </c>
      <c r="P75" s="110">
        <f t="shared" si="5"/>
        <v>1000</v>
      </c>
    </row>
    <row r="76" spans="1:16">
      <c r="A76" s="42">
        <v>40724</v>
      </c>
      <c r="B76" s="103">
        <v>3044.09</v>
      </c>
      <c r="C76" s="44">
        <f t="shared" si="9"/>
        <v>1.4169298631378391E-2</v>
      </c>
      <c r="D76" s="177">
        <f>D75*(1+E76)*(1+参数!$B$6)</f>
        <v>7.3632742590175164</v>
      </c>
      <c r="E76" s="44">
        <f>参数!$B$3*((1+C76)*((1/参数!$B$4-1)/12+1)-1)</f>
        <v>2.4708477980339059E-2</v>
      </c>
      <c r="F76" s="179">
        <f>参数!$B$5/B76</f>
        <v>0.32850539898623232</v>
      </c>
      <c r="G76" s="179">
        <f>参数!$B$5/D76</f>
        <v>135.80914751006847</v>
      </c>
      <c r="H76" s="110">
        <f t="shared" si="6"/>
        <v>14.619625931147965</v>
      </c>
      <c r="I76" s="110">
        <f t="shared" si="7"/>
        <v>8274.7208865438188</v>
      </c>
      <c r="J76" s="110">
        <f>J75+参数!B$5</f>
        <v>42000</v>
      </c>
      <c r="K76" s="103">
        <f t="shared" si="1"/>
        <v>44503.457100748208</v>
      </c>
      <c r="L76" s="103">
        <f t="shared" si="2"/>
        <v>60929.039304442704</v>
      </c>
      <c r="M76" s="44">
        <f t="shared" si="3"/>
        <v>5.9606121446385885E-2</v>
      </c>
      <c r="N76" s="44">
        <f t="shared" si="4"/>
        <v>0.45069141201054053</v>
      </c>
      <c r="O76" s="110">
        <f t="shared" si="8"/>
        <v>1000</v>
      </c>
      <c r="P76" s="110">
        <f t="shared" si="5"/>
        <v>1000</v>
      </c>
    </row>
    <row r="77" spans="1:16">
      <c r="A77" s="42">
        <v>40753</v>
      </c>
      <c r="B77" s="103">
        <v>2972.08</v>
      </c>
      <c r="C77" s="44">
        <f t="shared" si="9"/>
        <v>-2.3655673780998643E-2</v>
      </c>
      <c r="D77" s="177">
        <f>D76*(1+E77)*(1+参数!$B$6)</f>
        <v>7.3461869204112071</v>
      </c>
      <c r="E77" s="44">
        <f>参数!$B$3*((1+C77)*((1/参数!$B$4-1)/12+1)-1)</f>
        <v>-2.3206168893386667E-3</v>
      </c>
      <c r="F77" s="179">
        <f>参数!$B$5/B77</f>
        <v>0.33646469812387286</v>
      </c>
      <c r="G77" s="179">
        <f>参数!$B$5/D77</f>
        <v>136.12504158062239</v>
      </c>
      <c r="H77" s="110">
        <f t="shared" si="6"/>
        <v>14.956090629271838</v>
      </c>
      <c r="I77" s="110">
        <f t="shared" si="7"/>
        <v>8410.8459281244413</v>
      </c>
      <c r="J77" s="110">
        <f>J76+参数!B$5</f>
        <v>43000</v>
      </c>
      <c r="K77" s="103">
        <f t="shared" si="1"/>
        <v>44450.697837446241</v>
      </c>
      <c r="L77" s="103">
        <f t="shared" si="2"/>
        <v>61787.646346781628</v>
      </c>
      <c r="M77" s="44">
        <f t="shared" si="3"/>
        <v>3.373715901037766E-2</v>
      </c>
      <c r="N77" s="44">
        <f t="shared" si="4"/>
        <v>0.43692200806468895</v>
      </c>
      <c r="O77" s="110">
        <f t="shared" si="8"/>
        <v>1000</v>
      </c>
      <c r="P77" s="110">
        <f t="shared" si="5"/>
        <v>1000</v>
      </c>
    </row>
    <row r="78" spans="1:16">
      <c r="A78" s="42">
        <v>40786</v>
      </c>
      <c r="B78" s="103">
        <v>2846.78</v>
      </c>
      <c r="C78" s="44">
        <f t="shared" si="9"/>
        <v>-4.2159026674921218E-2</v>
      </c>
      <c r="D78" s="177">
        <f>D77*(1+E78)*(1+参数!$B$6)</f>
        <v>7.232006573447527</v>
      </c>
      <c r="E78" s="44">
        <f>参数!$B$3*((1+C78)*((1/参数!$B$4-1)/12+1)-1)</f>
        <v>-1.5542804478120819E-2</v>
      </c>
      <c r="F78" s="179">
        <f>参数!$B$5/B78</f>
        <v>0.35127407105571906</v>
      </c>
      <c r="G78" s="179">
        <f>参数!$B$5/D78</f>
        <v>138.27421060035016</v>
      </c>
      <c r="H78" s="110">
        <f t="shared" si="6"/>
        <v>15.307364700327557</v>
      </c>
      <c r="I78" s="110">
        <f t="shared" si="7"/>
        <v>8549.1201387247911</v>
      </c>
      <c r="J78" s="110">
        <f>J77+参数!B$5</f>
        <v>44000</v>
      </c>
      <c r="K78" s="103">
        <f t="shared" si="1"/>
        <v>43576.699681598489</v>
      </c>
      <c r="L78" s="103">
        <f t="shared" si="2"/>
        <v>61827.29304045032</v>
      </c>
      <c r="M78" s="44">
        <f t="shared" si="3"/>
        <v>-9.6204617818524962E-3</v>
      </c>
      <c r="N78" s="44">
        <f t="shared" si="4"/>
        <v>0.40516575091932538</v>
      </c>
      <c r="O78" s="110">
        <f t="shared" si="8"/>
        <v>1000</v>
      </c>
      <c r="P78" s="110">
        <f t="shared" si="5"/>
        <v>1000</v>
      </c>
    </row>
    <row r="79" spans="1:16">
      <c r="A79" s="42">
        <v>40816</v>
      </c>
      <c r="B79" s="103">
        <v>2581.35</v>
      </c>
      <c r="C79" s="44">
        <f t="shared" si="9"/>
        <v>-9.3238676680319599E-2</v>
      </c>
      <c r="D79" s="177">
        <f>D78*(1+E79)*(1+参数!$B$6)</f>
        <v>6.8556278487488322</v>
      </c>
      <c r="E79" s="44">
        <f>参数!$B$3*((1+C79)*((1/参数!$B$4-1)/12+1)-1)</f>
        <v>-5.2043471044478436E-2</v>
      </c>
      <c r="F79" s="179">
        <f>参数!$B$5/B79</f>
        <v>0.38739419296104755</v>
      </c>
      <c r="G79" s="179">
        <f>参数!$B$5/D79</f>
        <v>145.86556068420521</v>
      </c>
      <c r="H79" s="110">
        <f t="shared" si="6"/>
        <v>15.694758893288604</v>
      </c>
      <c r="I79" s="110">
        <f t="shared" si="7"/>
        <v>8694.9856994089969</v>
      </c>
      <c r="J79" s="110">
        <f>J78+参数!B$5</f>
        <v>45000</v>
      </c>
      <c r="K79" s="103">
        <f t="shared" si="1"/>
        <v>40513.66586919054</v>
      </c>
      <c r="L79" s="103">
        <f t="shared" si="2"/>
        <v>59609.586105341165</v>
      </c>
      <c r="M79" s="44">
        <f t="shared" si="3"/>
        <v>-9.9696314017988064E-2</v>
      </c>
      <c r="N79" s="44">
        <f t="shared" si="4"/>
        <v>0.32465746900758141</v>
      </c>
      <c r="O79" s="110">
        <f t="shared" si="8"/>
        <v>1000</v>
      </c>
      <c r="P79" s="110">
        <f t="shared" si="5"/>
        <v>1000</v>
      </c>
    </row>
    <row r="80" spans="1:16">
      <c r="A80" s="42">
        <v>40847</v>
      </c>
      <c r="B80" s="103">
        <v>2695.31</v>
      </c>
      <c r="C80" s="44">
        <f t="shared" si="9"/>
        <v>4.4147442229840905E-2</v>
      </c>
      <c r="D80" s="177">
        <f>D79*(1+E80)*(1+参数!$B$6)</f>
        <v>7.1718804277927966</v>
      </c>
      <c r="E80" s="44">
        <f>参数!$B$3*((1+C80)*((1/参数!$B$4-1)/12+1)-1)</f>
        <v>4.6130359760073736E-2</v>
      </c>
      <c r="F80" s="179">
        <f>参数!$B$5/B80</f>
        <v>0.37101483688332698</v>
      </c>
      <c r="G80" s="179">
        <f>参数!$B$5/D80</f>
        <v>139.43344567273522</v>
      </c>
      <c r="H80" s="110">
        <f t="shared" si="6"/>
        <v>16.06577373017193</v>
      </c>
      <c r="I80" s="110">
        <f t="shared" si="7"/>
        <v>8834.4191450817325</v>
      </c>
      <c r="J80" s="110">
        <f>J79+参数!B$5</f>
        <v>46000</v>
      </c>
      <c r="K80" s="103">
        <f t="shared" si="1"/>
        <v>43302.240592669703</v>
      </c>
      <c r="L80" s="103">
        <f t="shared" si="2"/>
        <v>63359.397757529645</v>
      </c>
      <c r="M80" s="44">
        <f t="shared" si="3"/>
        <v>-5.8646943637615134E-2</v>
      </c>
      <c r="N80" s="44">
        <f t="shared" si="4"/>
        <v>0.37737821212020961</v>
      </c>
      <c r="O80" s="110">
        <f t="shared" si="8"/>
        <v>1000</v>
      </c>
      <c r="P80" s="110">
        <f t="shared" si="5"/>
        <v>1000</v>
      </c>
    </row>
    <row r="81" spans="1:16">
      <c r="A81" s="42">
        <v>40877</v>
      </c>
      <c r="B81" s="103">
        <v>2521.52</v>
      </c>
      <c r="C81" s="44">
        <f t="shared" si="9"/>
        <v>-6.4478668501953385E-2</v>
      </c>
      <c r="D81" s="177">
        <f>D80*(1+E81)*(1+参数!$B$6)</f>
        <v>6.9460232212829416</v>
      </c>
      <c r="E81" s="44">
        <f>参数!$B$3*((1+C81)*((1/参数!$B$4-1)/12+1)-1)</f>
        <v>-3.1492048533687575E-2</v>
      </c>
      <c r="F81" s="179">
        <f>参数!$B$5/B81</f>
        <v>0.39658618610996543</v>
      </c>
      <c r="G81" s="179">
        <f>参数!$B$5/D81</f>
        <v>143.96726992445878</v>
      </c>
      <c r="H81" s="110">
        <f t="shared" si="6"/>
        <v>16.462359916281894</v>
      </c>
      <c r="I81" s="110">
        <f t="shared" si="7"/>
        <v>8978.3864150061909</v>
      </c>
      <c r="J81" s="110">
        <f>J80+参数!B$5</f>
        <v>47000</v>
      </c>
      <c r="K81" s="103">
        <f t="shared" si="1"/>
        <v>41510.169776103125</v>
      </c>
      <c r="L81" s="103">
        <f t="shared" si="2"/>
        <v>62364.080528284307</v>
      </c>
      <c r="M81" s="44">
        <f t="shared" si="3"/>
        <v>-0.11680489838078456</v>
      </c>
      <c r="N81" s="44">
        <f t="shared" si="4"/>
        <v>0.32689533038902785</v>
      </c>
      <c r="O81" s="110">
        <f t="shared" si="8"/>
        <v>1000</v>
      </c>
      <c r="P81" s="110">
        <f t="shared" si="5"/>
        <v>1000</v>
      </c>
    </row>
    <row r="82" spans="1:16">
      <c r="A82" s="42">
        <v>40907</v>
      </c>
      <c r="B82" s="103">
        <v>2345.7399999999998</v>
      </c>
      <c r="C82" s="44">
        <f t="shared" si="9"/>
        <v>-6.9711919794409827E-2</v>
      </c>
      <c r="D82" s="177">
        <f>D81*(1+E82)*(1+参数!$B$6)</f>
        <v>6.7013034130591107</v>
      </c>
      <c r="E82" s="44">
        <f>参数!$B$3*((1+C82)*((1/参数!$B$4-1)/12+1)-1)</f>
        <v>-3.5231642686422093E-2</v>
      </c>
      <c r="F82" s="179">
        <f>参数!$B$5/B82</f>
        <v>0.42630470555133992</v>
      </c>
      <c r="G82" s="179">
        <f>参数!$B$5/D82</f>
        <v>149.22470127994177</v>
      </c>
      <c r="H82" s="110">
        <f t="shared" si="6"/>
        <v>16.888664621833232</v>
      </c>
      <c r="I82" s="110">
        <f t="shared" si="7"/>
        <v>9127.6111162861325</v>
      </c>
      <c r="J82" s="110">
        <f>J81+参数!B$5</f>
        <v>48000</v>
      </c>
      <c r="K82" s="103">
        <f t="shared" si="1"/>
        <v>39616.416150019082</v>
      </c>
      <c r="L82" s="103">
        <f t="shared" si="2"/>
        <v>61166.89152664454</v>
      </c>
      <c r="M82" s="44">
        <f t="shared" si="3"/>
        <v>-0.17465799687460248</v>
      </c>
      <c r="N82" s="44">
        <f t="shared" si="4"/>
        <v>0.27431024013842786</v>
      </c>
      <c r="O82" s="110">
        <f t="shared" si="8"/>
        <v>1000</v>
      </c>
      <c r="P82" s="110">
        <f t="shared" si="5"/>
        <v>1000</v>
      </c>
    </row>
    <row r="83" spans="1:16">
      <c r="A83" s="42">
        <v>40939</v>
      </c>
      <c r="B83" s="103">
        <v>2464.2600000000002</v>
      </c>
      <c r="C83" s="44">
        <f t="shared" si="9"/>
        <v>5.0525633701945072E-2</v>
      </c>
      <c r="D83" s="177">
        <f>D82*(1+E83)*(1+参数!$B$6)</f>
        <v>7.0409798114575137</v>
      </c>
      <c r="E83" s="44">
        <f>参数!$B$3*((1+C83)*((1/参数!$B$4-1)/12+1)-1)</f>
        <v>5.0688109082848237E-2</v>
      </c>
      <c r="F83" s="179">
        <f>参数!$B$5/B83</f>
        <v>0.40580133589799772</v>
      </c>
      <c r="G83" s="179">
        <f>参数!$B$5/D83</f>
        <v>142.02568772782712</v>
      </c>
      <c r="H83" s="110">
        <f t="shared" si="6"/>
        <v>17.29446595773123</v>
      </c>
      <c r="I83" s="110">
        <f t="shared" si="7"/>
        <v>9269.6368040139605</v>
      </c>
      <c r="J83" s="110">
        <f>J82+参数!B$5</f>
        <v>49000</v>
      </c>
      <c r="K83" s="103">
        <f t="shared" si="1"/>
        <v>42618.060680998766</v>
      </c>
      <c r="L83" s="103">
        <f t="shared" si="2"/>
        <v>65267.325596605842</v>
      </c>
      <c r="M83" s="44">
        <f t="shared" si="3"/>
        <v>-0.13024365957145378</v>
      </c>
      <c r="N83" s="44">
        <f t="shared" si="4"/>
        <v>0.33198623666542537</v>
      </c>
      <c r="O83" s="110">
        <f t="shared" si="8"/>
        <v>1000</v>
      </c>
      <c r="P83" s="110">
        <f t="shared" si="5"/>
        <v>1000</v>
      </c>
    </row>
    <row r="84" spans="1:16">
      <c r="A84" s="42">
        <v>40968</v>
      </c>
      <c r="B84" s="103">
        <v>2634.14</v>
      </c>
      <c r="C84" s="44">
        <f t="shared" si="9"/>
        <v>6.8937530942351666E-2</v>
      </c>
      <c r="D84" s="177">
        <f>D83*(1+E84)*(1+参数!$B$6)</f>
        <v>7.4905107731257923</v>
      </c>
      <c r="E84" s="44">
        <f>参数!$B$3*((1+C84)*((1/参数!$B$4-1)/12+1)-1)</f>
        <v>6.3844943985888705E-2</v>
      </c>
      <c r="F84" s="179">
        <f>参数!$B$5/B84</f>
        <v>0.3796305435550123</v>
      </c>
      <c r="G84" s="179">
        <f>参数!$B$5/D84</f>
        <v>133.50224441139142</v>
      </c>
      <c r="H84" s="110">
        <f t="shared" si="6"/>
        <v>17.674096501286243</v>
      </c>
      <c r="I84" s="110">
        <f t="shared" si="7"/>
        <v>9403.1390484253516</v>
      </c>
      <c r="J84" s="110">
        <f>J83+参数!B$5</f>
        <v>50000</v>
      </c>
      <c r="K84" s="103">
        <f t="shared" si="1"/>
        <v>46556.044557898145</v>
      </c>
      <c r="L84" s="103">
        <f t="shared" si="2"/>
        <v>70434.314343429913</v>
      </c>
      <c r="M84" s="44">
        <f t="shared" si="3"/>
        <v>-6.8879108842037073E-2</v>
      </c>
      <c r="N84" s="44">
        <f t="shared" si="4"/>
        <v>0.40868628686859831</v>
      </c>
      <c r="O84" s="110">
        <f t="shared" si="8"/>
        <v>1000</v>
      </c>
      <c r="P84" s="110">
        <f t="shared" si="5"/>
        <v>1000</v>
      </c>
    </row>
    <row r="85" spans="1:16">
      <c r="A85" s="42">
        <v>40998</v>
      </c>
      <c r="B85" s="103">
        <v>2454.9</v>
      </c>
      <c r="C85" s="44">
        <f t="shared" si="9"/>
        <v>-6.8044978626800368E-2</v>
      </c>
      <c r="D85" s="177">
        <f>D84*(1+E85)*(1+参数!$B$6)</f>
        <v>7.2355302335814207</v>
      </c>
      <c r="E85" s="44">
        <f>参数!$B$3*((1+C85)*((1/参数!$B$4-1)/12+1)-1)</f>
        <v>-3.4040474310401136E-2</v>
      </c>
      <c r="F85" s="179">
        <f>参数!$B$5/B85</f>
        <v>0.40734856816978288</v>
      </c>
      <c r="G85" s="179">
        <f>参数!$B$5/D85</f>
        <v>138.20687188325422</v>
      </c>
      <c r="H85" s="110">
        <f t="shared" si="6"/>
        <v>18.081445069456027</v>
      </c>
      <c r="I85" s="110">
        <f t="shared" si="7"/>
        <v>9541.3459203086059</v>
      </c>
      <c r="J85" s="110">
        <f>J84+参数!B$5</f>
        <v>51000</v>
      </c>
      <c r="K85" s="103">
        <f t="shared" si="1"/>
        <v>44388.139501007601</v>
      </c>
      <c r="L85" s="103">
        <f t="shared" si="2"/>
        <v>69036.696875451657</v>
      </c>
      <c r="M85" s="44">
        <f t="shared" si="3"/>
        <v>-0.12964432350965482</v>
      </c>
      <c r="N85" s="44">
        <f t="shared" si="4"/>
        <v>0.35366072304807172</v>
      </c>
      <c r="O85" s="110">
        <f t="shared" si="8"/>
        <v>1000</v>
      </c>
      <c r="P85" s="110">
        <f t="shared" si="5"/>
        <v>1000</v>
      </c>
    </row>
    <row r="86" spans="1:16">
      <c r="A86" s="42">
        <v>41026</v>
      </c>
      <c r="B86" s="103">
        <v>2626.16</v>
      </c>
      <c r="C86" s="44">
        <f t="shared" si="9"/>
        <v>6.9762515784757007E-2</v>
      </c>
      <c r="D86" s="177">
        <f>D85*(1+E86)*(1+参数!$B$6)</f>
        <v>7.7017477488649799</v>
      </c>
      <c r="E86" s="44">
        <f>参数!$B$3*((1+C86)*((1/参数!$B$4-1)/12+1)-1)</f>
        <v>6.4434464404524161E-2</v>
      </c>
      <c r="F86" s="179">
        <f>参数!$B$5/B86</f>
        <v>0.38078411064063122</v>
      </c>
      <c r="G86" s="179">
        <f>参数!$B$5/D86</f>
        <v>129.8406585891328</v>
      </c>
      <c r="H86" s="110">
        <f t="shared" si="6"/>
        <v>18.46222918009666</v>
      </c>
      <c r="I86" s="110">
        <f t="shared" si="7"/>
        <v>9671.1865788977393</v>
      </c>
      <c r="J86" s="110">
        <f>J85+参数!B$5</f>
        <v>52000</v>
      </c>
      <c r="K86" s="103">
        <f t="shared" si="1"/>
        <v>48484.767783602641</v>
      </c>
      <c r="L86" s="103">
        <f t="shared" si="2"/>
        <v>74485.039462878864</v>
      </c>
      <c r="M86" s="44">
        <f t="shared" si="3"/>
        <v>-6.760061954610308E-2</v>
      </c>
      <c r="N86" s="44">
        <f t="shared" si="4"/>
        <v>0.43240460505536271</v>
      </c>
      <c r="O86" s="110">
        <f t="shared" si="8"/>
        <v>1000</v>
      </c>
      <c r="P86" s="110">
        <f t="shared" si="5"/>
        <v>1000</v>
      </c>
    </row>
    <row r="87" spans="1:16">
      <c r="A87" s="42">
        <v>41060</v>
      </c>
      <c r="B87" s="103">
        <v>2632.04</v>
      </c>
      <c r="C87" s="44">
        <f t="shared" si="9"/>
        <v>2.2390105705669683E-3</v>
      </c>
      <c r="D87" s="177">
        <f>D86*(1+E87)*(1+参数!$B$6)</f>
        <v>7.8263873890675768</v>
      </c>
      <c r="E87" s="44">
        <f>参数!$B$3*((1+C87)*((1/参数!$B$4-1)/12+1)-1)</f>
        <v>1.6183292970217634E-2</v>
      </c>
      <c r="F87" s="179">
        <f>参数!$B$5/B87</f>
        <v>0.37993343566207199</v>
      </c>
      <c r="G87" s="179">
        <f>参数!$B$5/D87</f>
        <v>127.77287275568126</v>
      </c>
      <c r="H87" s="110">
        <f t="shared" si="6"/>
        <v>18.842162615758731</v>
      </c>
      <c r="I87" s="110">
        <f t="shared" si="7"/>
        <v>9798.9594516534198</v>
      </c>
      <c r="J87" s="110">
        <f>J86+参数!B$5</f>
        <v>53000</v>
      </c>
      <c r="K87" s="103">
        <f t="shared" si="1"/>
        <v>49593.325691181613</v>
      </c>
      <c r="L87" s="103">
        <f t="shared" si="2"/>
        <v>76690.452678404865</v>
      </c>
      <c r="M87" s="44">
        <f t="shared" si="3"/>
        <v>-6.427687375129032E-2</v>
      </c>
      <c r="N87" s="44">
        <f t="shared" si="4"/>
        <v>0.44698967317745031</v>
      </c>
      <c r="O87" s="110">
        <f t="shared" si="8"/>
        <v>1000</v>
      </c>
      <c r="P87" s="110">
        <f t="shared" si="5"/>
        <v>1000</v>
      </c>
    </row>
    <row r="88" spans="1:16">
      <c r="A88" s="42">
        <v>41089</v>
      </c>
      <c r="B88" s="103">
        <v>2461.61</v>
      </c>
      <c r="C88" s="44">
        <f t="shared" si="9"/>
        <v>-6.4752055439886824E-2</v>
      </c>
      <c r="D88" s="177">
        <f>D87*(1+E88)*(1+参数!$B$6)</f>
        <v>7.5783894721413727</v>
      </c>
      <c r="E88" s="44">
        <f>参数!$B$3*((1+C88)*((1/参数!$B$4-1)/12+1)-1)</f>
        <v>-3.1687406283085806E-2</v>
      </c>
      <c r="F88" s="179">
        <f>参数!$B$5/B88</f>
        <v>0.40623819370249548</v>
      </c>
      <c r="G88" s="179">
        <f>参数!$B$5/D88</f>
        <v>131.95415776347491</v>
      </c>
      <c r="H88" s="110">
        <f t="shared" si="6"/>
        <v>19.248400809461227</v>
      </c>
      <c r="I88" s="110">
        <f t="shared" si="7"/>
        <v>9930.9136094168953</v>
      </c>
      <c r="J88" s="110">
        <f>J87+参数!B$5</f>
        <v>54000</v>
      </c>
      <c r="K88" s="103">
        <f t="shared" si="1"/>
        <v>47382.055916577854</v>
      </c>
      <c r="L88" s="103">
        <f t="shared" si="2"/>
        <v>75260.33114635048</v>
      </c>
      <c r="M88" s="44">
        <f t="shared" si="3"/>
        <v>-0.12255452006337308</v>
      </c>
      <c r="N88" s="44">
        <f t="shared" si="4"/>
        <v>0.39370983604352738</v>
      </c>
      <c r="O88" s="110">
        <f t="shared" si="8"/>
        <v>1000</v>
      </c>
      <c r="P88" s="110">
        <f t="shared" si="5"/>
        <v>1000</v>
      </c>
    </row>
    <row r="89" spans="1:16">
      <c r="A89" s="42">
        <v>41121</v>
      </c>
      <c r="B89" s="103">
        <v>2332.92</v>
      </c>
      <c r="C89" s="44">
        <f t="shared" si="9"/>
        <v>-5.2278793147574221E-2</v>
      </c>
      <c r="D89" s="177">
        <f>D88*(1+E89)*(1+参数!$B$6)</f>
        <v>7.4057975559584328</v>
      </c>
      <c r="E89" s="44">
        <f>参数!$B$3*((1+C89)*((1/参数!$B$4-1)/12+1)-1)</f>
        <v>-2.2774220936704146E-2</v>
      </c>
      <c r="F89" s="179">
        <f>参数!$B$5/B89</f>
        <v>0.4286473603895547</v>
      </c>
      <c r="G89" s="179">
        <f>参数!$B$5/D89</f>
        <v>135.02934592040484</v>
      </c>
      <c r="H89" s="110">
        <f t="shared" si="6"/>
        <v>19.677048169850782</v>
      </c>
      <c r="I89" s="110">
        <f t="shared" si="7"/>
        <v>10065.942955337299</v>
      </c>
      <c r="J89" s="110">
        <f>J88+参数!B$5</f>
        <v>55000</v>
      </c>
      <c r="K89" s="103">
        <f t="shared" si="1"/>
        <v>45904.97921640829</v>
      </c>
      <c r="L89" s="103">
        <f t="shared" si="2"/>
        <v>74546.335737053974</v>
      </c>
      <c r="M89" s="44">
        <f t="shared" si="3"/>
        <v>-0.16536401424712199</v>
      </c>
      <c r="N89" s="44">
        <f t="shared" si="4"/>
        <v>0.35538792249189055</v>
      </c>
      <c r="O89" s="110">
        <f t="shared" si="8"/>
        <v>1000</v>
      </c>
      <c r="P89" s="110">
        <f t="shared" si="5"/>
        <v>1000</v>
      </c>
    </row>
    <row r="90" spans="1:16">
      <c r="A90" s="42">
        <v>41152</v>
      </c>
      <c r="B90" s="103">
        <v>2204.87</v>
      </c>
      <c r="C90" s="44">
        <f t="shared" si="9"/>
        <v>-5.4888294497882573E-2</v>
      </c>
      <c r="D90" s="177">
        <f>D89*(1+E90)*(1+参数!$B$6)</f>
        <v>7.2233266497861619</v>
      </c>
      <c r="E90" s="44">
        <f>参数!$B$3*((1+C90)*((1/参数!$B$4-1)/12+1)-1)</f>
        <v>-2.4638927109945273E-2</v>
      </c>
      <c r="F90" s="179">
        <f>参数!$B$5/B90</f>
        <v>0.4535414786359287</v>
      </c>
      <c r="G90" s="179">
        <f>参数!$B$5/D90</f>
        <v>138.44036805806141</v>
      </c>
      <c r="H90" s="110">
        <f t="shared" si="6"/>
        <v>20.130589648486712</v>
      </c>
      <c r="I90" s="110">
        <f t="shared" si="7"/>
        <v>10204.383323395361</v>
      </c>
      <c r="J90" s="110">
        <f>J89+参数!B$5</f>
        <v>56000</v>
      </c>
      <c r="K90" s="103">
        <f t="shared" si="1"/>
        <v>44385.333198258893</v>
      </c>
      <c r="L90" s="103">
        <f t="shared" si="2"/>
        <v>73709.594004515195</v>
      </c>
      <c r="M90" s="44">
        <f t="shared" si="3"/>
        <v>-0.20740476431680543</v>
      </c>
      <c r="N90" s="44">
        <f t="shared" si="4"/>
        <v>0.31624275008062841</v>
      </c>
      <c r="O90" s="110">
        <f t="shared" si="8"/>
        <v>1000</v>
      </c>
      <c r="P90" s="110">
        <f t="shared" si="5"/>
        <v>1000</v>
      </c>
    </row>
    <row r="91" spans="1:16">
      <c r="A91" s="42">
        <v>41180</v>
      </c>
      <c r="B91" s="103">
        <v>2293.11</v>
      </c>
      <c r="C91" s="44">
        <f t="shared" si="9"/>
        <v>4.0020500074834375E-2</v>
      </c>
      <c r="D91" s="177">
        <f>D90*(1+E91)*(1+参数!$B$6)</f>
        <v>7.5352393980993231</v>
      </c>
      <c r="E91" s="44">
        <f>参数!$B$3*((1+C91)*((1/参数!$B$4-1)/12+1)-1)</f>
        <v>4.3181315678475406E-2</v>
      </c>
      <c r="F91" s="179">
        <f>参数!$B$5/B91</f>
        <v>0.43608897959539661</v>
      </c>
      <c r="G91" s="179">
        <f>参数!$B$5/D91</f>
        <v>132.70978494090559</v>
      </c>
      <c r="H91" s="110">
        <f t="shared" si="6"/>
        <v>20.566678628082109</v>
      </c>
      <c r="I91" s="110">
        <f t="shared" si="7"/>
        <v>10337.093108336267</v>
      </c>
      <c r="J91" s="110">
        <f>J90+参数!B$5</f>
        <v>57000</v>
      </c>
      <c r="K91" s="103">
        <f t="shared" si="1"/>
        <v>47161.656428841365</v>
      </c>
      <c r="L91" s="103">
        <f t="shared" si="2"/>
        <v>77892.471251756433</v>
      </c>
      <c r="M91" s="44">
        <f t="shared" si="3"/>
        <v>-0.17260251879225674</v>
      </c>
      <c r="N91" s="44">
        <f t="shared" si="4"/>
        <v>0.36653458336414801</v>
      </c>
      <c r="O91" s="110">
        <f t="shared" si="8"/>
        <v>1000</v>
      </c>
      <c r="P91" s="110">
        <f t="shared" si="5"/>
        <v>1000</v>
      </c>
    </row>
    <row r="92" spans="1:16">
      <c r="A92" s="42">
        <v>41213</v>
      </c>
      <c r="B92" s="103">
        <v>2254.8200000000002</v>
      </c>
      <c r="C92" s="44">
        <f t="shared" si="9"/>
        <v>-1.6697847028707691E-2</v>
      </c>
      <c r="D92" s="177">
        <f>D91*(1+E92)*(1+参数!$B$6)</f>
        <v>7.5552178054582813</v>
      </c>
      <c r="E92" s="44">
        <f>参数!$B$3*((1+C92)*((1/参数!$B$4-1)/12+1)-1)</f>
        <v>2.651330144069197E-3</v>
      </c>
      <c r="F92" s="179">
        <f>参数!$B$5/B92</f>
        <v>0.44349438092619364</v>
      </c>
      <c r="G92" s="179">
        <f>参数!$B$5/D92</f>
        <v>132.35885791109135</v>
      </c>
      <c r="H92" s="110">
        <f t="shared" si="6"/>
        <v>21.010173009008302</v>
      </c>
      <c r="I92" s="110">
        <f t="shared" si="7"/>
        <v>10469.451966247358</v>
      </c>
      <c r="J92" s="110">
        <f>J91+参数!B$5</f>
        <v>58000</v>
      </c>
      <c r="K92" s="103">
        <f t="shared" si="1"/>
        <v>47374.158304172102</v>
      </c>
      <c r="L92" s="103">
        <f t="shared" si="2"/>
        <v>79098.989908782256</v>
      </c>
      <c r="M92" s="44">
        <f t="shared" si="3"/>
        <v>-0.18320416716944654</v>
      </c>
      <c r="N92" s="44">
        <f t="shared" si="4"/>
        <v>0.36377568808245275</v>
      </c>
      <c r="O92" s="110">
        <f t="shared" si="8"/>
        <v>1000</v>
      </c>
      <c r="P92" s="110">
        <f t="shared" si="5"/>
        <v>1000</v>
      </c>
    </row>
    <row r="93" spans="1:16">
      <c r="A93" s="42">
        <v>41243</v>
      </c>
      <c r="B93" s="103">
        <v>2139.66</v>
      </c>
      <c r="C93" s="44">
        <f t="shared" si="9"/>
        <v>-5.1072812907460574E-2</v>
      </c>
      <c r="D93" s="177">
        <f>D92*(1+E93)*(1+参数!$B$6)</f>
        <v>7.3896644915160543</v>
      </c>
      <c r="E93" s="44">
        <f>参数!$B$3*((1+C93)*((1/参数!$B$4-1)/12+1)-1)</f>
        <v>-2.1912447556789602E-2</v>
      </c>
      <c r="F93" s="179">
        <f>参数!$B$5/B93</f>
        <v>0.46736397371545013</v>
      </c>
      <c r="G93" s="179">
        <f>参数!$B$5/D93</f>
        <v>135.32414105512945</v>
      </c>
      <c r="H93" s="110">
        <f t="shared" si="6"/>
        <v>21.477536982723752</v>
      </c>
      <c r="I93" s="110">
        <f t="shared" si="7"/>
        <v>10604.776107302487</v>
      </c>
      <c r="J93" s="110">
        <f>J92+参数!B$5</f>
        <v>59000</v>
      </c>
      <c r="K93" s="103">
        <f t="shared" si="1"/>
        <v>45954.626780454702</v>
      </c>
      <c r="L93" s="103">
        <f t="shared" si="2"/>
        <v>78365.737440611032</v>
      </c>
      <c r="M93" s="44">
        <f t="shared" si="3"/>
        <v>-0.22110802067025925</v>
      </c>
      <c r="N93" s="44">
        <f t="shared" si="4"/>
        <v>0.32823283797645808</v>
      </c>
      <c r="O93" s="110">
        <f t="shared" si="8"/>
        <v>1000</v>
      </c>
      <c r="P93" s="110">
        <f t="shared" si="5"/>
        <v>1000</v>
      </c>
    </row>
    <row r="94" spans="1:16">
      <c r="A94" s="42">
        <v>41274</v>
      </c>
      <c r="B94" s="103">
        <v>2522.9499999999998</v>
      </c>
      <c r="C94" s="44">
        <f t="shared" si="9"/>
        <v>0.17913593748539491</v>
      </c>
      <c r="D94" s="177">
        <f>D93*(1+E94)*(1+参数!$B$6)</f>
        <v>8.4433633182712047</v>
      </c>
      <c r="E94" s="44">
        <f>参数!$B$3*((1+C94)*((1/参数!$B$4-1)/12+1)-1)</f>
        <v>0.14259088866143832</v>
      </c>
      <c r="F94" s="179">
        <f>参数!$B$5/B94</f>
        <v>0.39636140232664147</v>
      </c>
      <c r="G94" s="179">
        <f>参数!$B$5/D94</f>
        <v>118.43621579519476</v>
      </c>
      <c r="H94" s="110">
        <f t="shared" si="6"/>
        <v>21.873898385050392</v>
      </c>
      <c r="I94" s="110">
        <f t="shared" si="7"/>
        <v>10723.212323097681</v>
      </c>
      <c r="J94" s="110">
        <f>J93+参数!B$5</f>
        <v>60000</v>
      </c>
      <c r="K94" s="103">
        <f t="shared" si="1"/>
        <v>55186.751930562881</v>
      </c>
      <c r="L94" s="103">
        <f t="shared" si="2"/>
        <v>90539.977582876716</v>
      </c>
      <c r="M94" s="44">
        <f t="shared" si="3"/>
        <v>-8.022080115728536E-2</v>
      </c>
      <c r="N94" s="44">
        <f t="shared" si="4"/>
        <v>0.5089996263812786</v>
      </c>
      <c r="O94" s="110">
        <f t="shared" si="8"/>
        <v>1000</v>
      </c>
      <c r="P94" s="110">
        <f t="shared" si="5"/>
        <v>1000</v>
      </c>
    </row>
    <row r="95" spans="1:16">
      <c r="A95" s="42">
        <v>41305</v>
      </c>
      <c r="B95" s="103">
        <v>2686.88</v>
      </c>
      <c r="C95" s="44">
        <f t="shared" si="9"/>
        <v>6.4975524683406505E-2</v>
      </c>
      <c r="D95" s="177">
        <f>D94*(1+E95)*(1+参数!$B$6)</f>
        <v>8.9585246642921863</v>
      </c>
      <c r="E95" s="44">
        <f>参数!$B$3*((1+C95)*((1/参数!$B$4-1)/12+1)-1)</f>
        <v>6.1013760346684147E-2</v>
      </c>
      <c r="F95" s="179">
        <f>参数!$B$5/B95</f>
        <v>0.37217888405883404</v>
      </c>
      <c r="G95" s="179">
        <f>参数!$B$5/D95</f>
        <v>111.62552289283785</v>
      </c>
      <c r="H95" s="110">
        <f t="shared" si="6"/>
        <v>22.246077269109225</v>
      </c>
      <c r="I95" s="110">
        <f t="shared" si="7"/>
        <v>10834.83784599052</v>
      </c>
      <c r="J95" s="110">
        <f>J94+参数!B$5</f>
        <v>61000</v>
      </c>
      <c r="K95" s="103">
        <f t="shared" si="1"/>
        <v>59772.540092824194</v>
      </c>
      <c r="L95" s="103">
        <f t="shared" si="2"/>
        <v>97064.1620769125</v>
      </c>
      <c r="M95" s="44">
        <f t="shared" si="3"/>
        <v>-2.0122293560259075E-2</v>
      </c>
      <c r="N95" s="44">
        <f t="shared" si="4"/>
        <v>0.59121577175266404</v>
      </c>
      <c r="O95" s="110">
        <f t="shared" si="8"/>
        <v>1000</v>
      </c>
      <c r="P95" s="110">
        <f t="shared" si="5"/>
        <v>1000</v>
      </c>
    </row>
    <row r="96" spans="1:16">
      <c r="A96" s="42">
        <v>41333</v>
      </c>
      <c r="B96" s="103">
        <v>2673.33</v>
      </c>
      <c r="C96" s="44">
        <f t="shared" si="9"/>
        <v>-5.0430238789972437E-3</v>
      </c>
      <c r="D96" s="177">
        <f>D95*(1+E96)*(1+参数!$B$6)</f>
        <v>9.0568863313666625</v>
      </c>
      <c r="E96" s="44">
        <f>参数!$B$3*((1+C96)*((1/参数!$B$4-1)/12+1)-1)</f>
        <v>1.097967251979981E-2</v>
      </c>
      <c r="F96" s="179">
        <f>参数!$B$5/B96</f>
        <v>0.37406530432082835</v>
      </c>
      <c r="G96" s="179">
        <f>参数!$B$5/D96</f>
        <v>110.4132218747966</v>
      </c>
      <c r="H96" s="110">
        <f t="shared" si="6"/>
        <v>22.620142573430055</v>
      </c>
      <c r="I96" s="110">
        <f t="shared" si="7"/>
        <v>10945.251067865316</v>
      </c>
      <c r="J96" s="110">
        <f>J95+参数!B$5</f>
        <v>62000</v>
      </c>
      <c r="K96" s="103">
        <f t="shared" si="1"/>
        <v>60471.105745827765</v>
      </c>
      <c r="L96" s="103">
        <f t="shared" si="2"/>
        <v>99129.894789925747</v>
      </c>
      <c r="M96" s="44">
        <f t="shared" si="3"/>
        <v>-2.4659584744713525E-2</v>
      </c>
      <c r="N96" s="44">
        <f t="shared" si="4"/>
        <v>0.59886927080525409</v>
      </c>
      <c r="O96" s="110">
        <f t="shared" si="8"/>
        <v>1000</v>
      </c>
      <c r="P96" s="110">
        <f t="shared" si="5"/>
        <v>1000</v>
      </c>
    </row>
    <row r="97" spans="1:16">
      <c r="A97" s="42">
        <v>41362</v>
      </c>
      <c r="B97" s="103">
        <v>2495.08</v>
      </c>
      <c r="C97" s="44">
        <f t="shared" si="9"/>
        <v>-6.6677140495187692E-2</v>
      </c>
      <c r="D97" s="177">
        <f>D96*(1+E97)*(1+参数!$B$6)</f>
        <v>8.7574381365087604</v>
      </c>
      <c r="E97" s="44">
        <f>参数!$B$3*((1+C97)*((1/参数!$B$4-1)/12+1)-1)</f>
        <v>-3.306303997885289E-2</v>
      </c>
      <c r="F97" s="179">
        <f>参数!$B$5/B97</f>
        <v>0.40078875226445648</v>
      </c>
      <c r="G97" s="179">
        <f>参数!$B$5/D97</f>
        <v>114.18864563040579</v>
      </c>
      <c r="H97" s="110">
        <f t="shared" si="6"/>
        <v>23.020931325694512</v>
      </c>
      <c r="I97" s="110">
        <f t="shared" si="7"/>
        <v>11059.439713495722</v>
      </c>
      <c r="J97" s="110">
        <f>J96+参数!B$5</f>
        <v>63000</v>
      </c>
      <c r="K97" s="103">
        <f t="shared" si="1"/>
        <v>57439.06533211386</v>
      </c>
      <c r="L97" s="103">
        <f t="shared" si="2"/>
        <v>96852.359115386949</v>
      </c>
      <c r="M97" s="44">
        <f t="shared" si="3"/>
        <v>-8.8268804252160993E-2</v>
      </c>
      <c r="N97" s="44">
        <f t="shared" si="4"/>
        <v>0.53733903357757051</v>
      </c>
      <c r="O97" s="110">
        <f t="shared" si="8"/>
        <v>1000</v>
      </c>
      <c r="P97" s="110">
        <f t="shared" si="5"/>
        <v>1000</v>
      </c>
    </row>
    <row r="98" spans="1:16">
      <c r="A98" s="42">
        <v>41390</v>
      </c>
      <c r="B98" s="103">
        <v>2447.31</v>
      </c>
      <c r="C98" s="44">
        <f t="shared" si="9"/>
        <v>-1.9145678695673074E-2</v>
      </c>
      <c r="D98" s="177">
        <f>D97*(1+E98)*(1+参数!$B$6)</f>
        <v>8.7653386631072632</v>
      </c>
      <c r="E98" s="44">
        <f>参数!$B$3*((1+C98)*((1/参数!$B$4-1)/12+1)-1)</f>
        <v>9.0215043205021928E-4</v>
      </c>
      <c r="F98" s="179">
        <f>参数!$B$5/B98</f>
        <v>0.40861190449922569</v>
      </c>
      <c r="G98" s="179">
        <f>参数!$B$5/D98</f>
        <v>114.08572314597889</v>
      </c>
      <c r="H98" s="110">
        <f t="shared" si="6"/>
        <v>23.429543230193737</v>
      </c>
      <c r="I98" s="110">
        <f t="shared" si="7"/>
        <v>11173.525436641701</v>
      </c>
      <c r="J98" s="110">
        <f>J97+参数!B$5</f>
        <v>64000</v>
      </c>
      <c r="K98" s="103">
        <f t="shared" si="1"/>
        <v>57339.355442685432</v>
      </c>
      <c r="L98" s="103">
        <f t="shared" si="2"/>
        <v>97939.734513007963</v>
      </c>
      <c r="M98" s="44">
        <f t="shared" si="3"/>
        <v>-0.10407257120804014</v>
      </c>
      <c r="N98" s="44">
        <f t="shared" si="4"/>
        <v>0.53030835176574942</v>
      </c>
      <c r="O98" s="110">
        <f t="shared" si="8"/>
        <v>1000</v>
      </c>
      <c r="P98" s="110">
        <f t="shared" si="5"/>
        <v>1000</v>
      </c>
    </row>
    <row r="99" spans="1:16">
      <c r="A99" s="42">
        <v>41425</v>
      </c>
      <c r="B99" s="103">
        <v>2606.4299999999998</v>
      </c>
      <c r="C99" s="44">
        <f t="shared" si="9"/>
        <v>6.5018326243916791E-2</v>
      </c>
      <c r="D99" s="177">
        <f>D98*(1+E99)*(1+参数!$B$6)</f>
        <v>9.3004130260085347</v>
      </c>
      <c r="E99" s="44">
        <f>参数!$B$3*((1+C99)*((1/参数!$B$4-1)/12+1)-1)</f>
        <v>6.1044345628465523E-2</v>
      </c>
      <c r="F99" s="179">
        <f>参数!$B$5/B99</f>
        <v>0.38366654773003689</v>
      </c>
      <c r="G99" s="179">
        <f>参数!$B$5/D99</f>
        <v>107.52210651328146</v>
      </c>
      <c r="H99" s="110">
        <f t="shared" si="6"/>
        <v>23.813209777923774</v>
      </c>
      <c r="I99" s="110">
        <f t="shared" si="7"/>
        <v>11281.047543154982</v>
      </c>
      <c r="J99" s="110">
        <f>J98+参数!B$5</f>
        <v>65000</v>
      </c>
      <c r="K99" s="103">
        <f t="shared" si="1"/>
        <v>62067.46436147386</v>
      </c>
      <c r="L99" s="103">
        <f t="shared" si="2"/>
        <v>104918.40151738017</v>
      </c>
      <c r="M99" s="44">
        <f t="shared" si="3"/>
        <v>-4.5115932900402167E-2</v>
      </c>
      <c r="N99" s="44">
        <f t="shared" si="4"/>
        <v>0.61412925411354125</v>
      </c>
      <c r="O99" s="110">
        <f t="shared" si="8"/>
        <v>1000</v>
      </c>
      <c r="P99" s="110">
        <f t="shared" si="5"/>
        <v>1000</v>
      </c>
    </row>
    <row r="100" spans="1:16">
      <c r="A100" s="42">
        <v>41453</v>
      </c>
      <c r="B100" s="103">
        <v>2200.64</v>
      </c>
      <c r="C100" s="44">
        <f t="shared" si="9"/>
        <v>-0.15568804840337169</v>
      </c>
      <c r="D100" s="177">
        <f>D99*(1+E100)*(1+参数!$B$6)</f>
        <v>8.4013537126293976</v>
      </c>
      <c r="E100" s="44">
        <f>参数!$B$3*((1+C100)*((1/参数!$B$4-1)/12+1)-1)</f>
        <v>-9.6668751254909369E-2</v>
      </c>
      <c r="F100" s="179">
        <f>参数!$B$5/B100</f>
        <v>0.45441326159662648</v>
      </c>
      <c r="G100" s="179">
        <f>参数!$B$5/D100</f>
        <v>119.02843686925627</v>
      </c>
      <c r="H100" s="110">
        <f t="shared" si="6"/>
        <v>24.267623039520402</v>
      </c>
      <c r="I100" s="110">
        <f t="shared" si="7"/>
        <v>11400.075980024238</v>
      </c>
      <c r="J100" s="110">
        <f>J99+参数!B$5</f>
        <v>66000</v>
      </c>
      <c r="K100" s="103">
        <f t="shared" ref="K100:K136" si="10">B100*H100</f>
        <v>53404.301965690174</v>
      </c>
      <c r="L100" s="103">
        <f t="shared" ref="L100:L136" si="11">D100*I100</f>
        <v>95776.070659033852</v>
      </c>
      <c r="M100" s="44">
        <f t="shared" ref="M100:M136" si="12">K100/$J100-1</f>
        <v>-0.19084390961075492</v>
      </c>
      <c r="N100" s="44">
        <f t="shared" ref="N100:N136" si="13">L100/$J100-1</f>
        <v>0.45115258574293726</v>
      </c>
      <c r="O100" s="110">
        <f t="shared" si="8"/>
        <v>1000</v>
      </c>
      <c r="P100" s="110">
        <f t="shared" ref="P100:P135" si="14">O100</f>
        <v>1000</v>
      </c>
    </row>
    <row r="101" spans="1:16">
      <c r="A101" s="42">
        <v>41486</v>
      </c>
      <c r="B101" s="103">
        <v>2193.02</v>
      </c>
      <c r="C101" s="44">
        <f t="shared" si="9"/>
        <v>-3.4626290533662507E-3</v>
      </c>
      <c r="D101" s="177">
        <f>D100*(1+E101)*(1+参数!$B$6)</f>
        <v>8.503085673837818</v>
      </c>
      <c r="E101" s="44">
        <f>参数!$B$3*((1+C101)*((1/参数!$B$4-1)/12+1)-1)</f>
        <v>1.210899632228195E-2</v>
      </c>
      <c r="F101" s="179">
        <f>参数!$B$5/B101</f>
        <v>0.45599219341364877</v>
      </c>
      <c r="G101" s="179">
        <f>参数!$B$5/D101</f>
        <v>117.60436603347263</v>
      </c>
      <c r="H101" s="110">
        <f t="shared" ref="H101:H136" si="15">H100+F101</f>
        <v>24.723615232934051</v>
      </c>
      <c r="I101" s="110">
        <f t="shared" ref="I101:I136" si="16">I100+G101</f>
        <v>11517.68034605771</v>
      </c>
      <c r="J101" s="110">
        <f>J100+参数!B$5</f>
        <v>67000</v>
      </c>
      <c r="K101" s="103">
        <f t="shared" si="10"/>
        <v>54219.382678129034</v>
      </c>
      <c r="L101" s="103">
        <f t="shared" si="11"/>
        <v>97935.822746406717</v>
      </c>
      <c r="M101" s="44">
        <f t="shared" si="12"/>
        <v>-0.19075548241598461</v>
      </c>
      <c r="N101" s="44">
        <f t="shared" si="13"/>
        <v>0.46172869770756297</v>
      </c>
      <c r="O101" s="110">
        <f t="shared" ref="O101:O135" si="17">O100</f>
        <v>1000</v>
      </c>
      <c r="P101" s="110">
        <f t="shared" si="14"/>
        <v>1000</v>
      </c>
    </row>
    <row r="102" spans="1:16">
      <c r="A102" s="42">
        <v>41516</v>
      </c>
      <c r="B102" s="103">
        <v>2313.91</v>
      </c>
      <c r="C102" s="44">
        <f t="shared" si="9"/>
        <v>5.5124896261775858E-2</v>
      </c>
      <c r="D102" s="177">
        <f>D101*(1+E102)*(1+参数!$B$6)</f>
        <v>8.962036878407595</v>
      </c>
      <c r="E102" s="44">
        <f>参数!$B$3*((1+C102)*((1/参数!$B$4-1)/12+1)-1)</f>
        <v>5.3974665453727241E-2</v>
      </c>
      <c r="F102" s="179">
        <f>参数!$B$5/B102</f>
        <v>0.43216892618986913</v>
      </c>
      <c r="G102" s="179">
        <f>参数!$B$5/D102</f>
        <v>111.58177695176852</v>
      </c>
      <c r="H102" s="110">
        <f t="shared" si="15"/>
        <v>25.155784159123922</v>
      </c>
      <c r="I102" s="110">
        <f t="shared" si="16"/>
        <v>11629.262123009479</v>
      </c>
      <c r="J102" s="110">
        <f>J101+参数!B$5</f>
        <v>68000</v>
      </c>
      <c r="K102" s="103">
        <f t="shared" si="10"/>
        <v>58208.220523638432</v>
      </c>
      <c r="L102" s="103">
        <f t="shared" si="11"/>
        <v>104221.87601507956</v>
      </c>
      <c r="M102" s="44">
        <f t="shared" si="12"/>
        <v>-0.14399675700531722</v>
      </c>
      <c r="N102" s="44">
        <f t="shared" si="13"/>
        <v>0.53267464728058167</v>
      </c>
      <c r="O102" s="110">
        <f t="shared" si="17"/>
        <v>1000</v>
      </c>
      <c r="P102" s="110">
        <f t="shared" si="14"/>
        <v>1000</v>
      </c>
    </row>
    <row r="103" spans="1:16">
      <c r="A103" s="42">
        <v>41547</v>
      </c>
      <c r="B103" s="103">
        <v>2409.04</v>
      </c>
      <c r="C103" s="44">
        <f t="shared" si="9"/>
        <v>4.1112229948442325E-2</v>
      </c>
      <c r="D103" s="177">
        <f>D102*(1+E103)*(1+参数!$B$6)</f>
        <v>9.3560209934809748</v>
      </c>
      <c r="E103" s="44">
        <f>参数!$B$3*((1+C103)*((1/参数!$B$4-1)/12+1)-1)</f>
        <v>4.3961447650657744E-2</v>
      </c>
      <c r="F103" s="179">
        <f>参数!$B$5/B103</f>
        <v>0.41510311161292468</v>
      </c>
      <c r="G103" s="179">
        <f>参数!$B$5/D103</f>
        <v>106.88304362471752</v>
      </c>
      <c r="H103" s="110">
        <f t="shared" si="15"/>
        <v>25.570887270736847</v>
      </c>
      <c r="I103" s="110">
        <f t="shared" si="16"/>
        <v>11736.145166634196</v>
      </c>
      <c r="J103" s="110">
        <f>J102+参数!B$5</f>
        <v>69000</v>
      </c>
      <c r="K103" s="103">
        <f t="shared" si="10"/>
        <v>61601.290270695892</v>
      </c>
      <c r="L103" s="103">
        <f t="shared" si="11"/>
        <v>109803.62056156981</v>
      </c>
      <c r="M103" s="44">
        <f t="shared" si="12"/>
        <v>-0.10722767723629145</v>
      </c>
      <c r="N103" s="44">
        <f t="shared" si="13"/>
        <v>0.59135681973289578</v>
      </c>
      <c r="O103" s="110">
        <f t="shared" si="17"/>
        <v>1000</v>
      </c>
      <c r="P103" s="110">
        <f t="shared" si="14"/>
        <v>1000</v>
      </c>
    </row>
    <row r="104" spans="1:16">
      <c r="A104" s="42">
        <v>41578</v>
      </c>
      <c r="B104" s="103">
        <v>2373.7199999999998</v>
      </c>
      <c r="C104" s="44">
        <f t="shared" si="9"/>
        <v>-1.4661441902168559E-2</v>
      </c>
      <c r="D104" s="177">
        <f>D103*(1+E104)*(1+参数!$B$6)</f>
        <v>9.3944415994830557</v>
      </c>
      <c r="E104" s="44">
        <f>参数!$B$3*((1+C104)*((1/参数!$B$4-1)/12+1)-1)</f>
        <v>4.1065113074086664E-3</v>
      </c>
      <c r="F104" s="179">
        <f>参数!$B$5/B104</f>
        <v>0.42127967915339637</v>
      </c>
      <c r="G104" s="179">
        <f>参数!$B$5/D104</f>
        <v>106.44592224140567</v>
      </c>
      <c r="H104" s="110">
        <f t="shared" si="15"/>
        <v>25.992166949890244</v>
      </c>
      <c r="I104" s="110">
        <f t="shared" si="16"/>
        <v>11842.591088875603</v>
      </c>
      <c r="J104" s="110">
        <f>J103+参数!B$5</f>
        <v>70000</v>
      </c>
      <c r="K104" s="103">
        <f t="shared" si="10"/>
        <v>61698.126532293463</v>
      </c>
      <c r="L104" s="103">
        <f t="shared" si="11"/>
        <v>111254.53037100029</v>
      </c>
      <c r="M104" s="44">
        <f t="shared" si="12"/>
        <v>-0.11859819239580771</v>
      </c>
      <c r="N104" s="44">
        <f t="shared" si="13"/>
        <v>0.58935043387143282</v>
      </c>
      <c r="O104" s="110">
        <f t="shared" si="17"/>
        <v>1000</v>
      </c>
      <c r="P104" s="110">
        <f t="shared" si="14"/>
        <v>1000</v>
      </c>
    </row>
    <row r="105" spans="1:16">
      <c r="A105" s="42">
        <v>41607</v>
      </c>
      <c r="B105" s="103">
        <v>2438.94</v>
      </c>
      <c r="C105" s="44">
        <f t="shared" si="9"/>
        <v>2.7475860674384567E-2</v>
      </c>
      <c r="D105" s="177">
        <f>D104*(1+E105)*(1+参数!$B$6)</f>
        <v>9.7158923861335502</v>
      </c>
      <c r="E105" s="44">
        <f>参数!$B$3*((1+C105)*((1/参数!$B$4-1)/12+1)-1)</f>
        <v>3.4217125440237271E-2</v>
      </c>
      <c r="F105" s="179">
        <f>参数!$B$5/B105</f>
        <v>0.41001418649085258</v>
      </c>
      <c r="G105" s="179">
        <f>参数!$B$5/D105</f>
        <v>102.92415356794118</v>
      </c>
      <c r="H105" s="110">
        <f t="shared" si="15"/>
        <v>26.402181136381095</v>
      </c>
      <c r="I105" s="110">
        <f t="shared" si="16"/>
        <v>11945.515242443544</v>
      </c>
      <c r="J105" s="110">
        <f>J104+参数!B$5</f>
        <v>71000</v>
      </c>
      <c r="K105" s="103">
        <f t="shared" si="10"/>
        <v>64393.335660765311</v>
      </c>
      <c r="L105" s="103">
        <f t="shared" si="11"/>
        <v>116061.3405924995</v>
      </c>
      <c r="M105" s="44">
        <f t="shared" si="12"/>
        <v>-9.3051610411756136E-2</v>
      </c>
      <c r="N105" s="44">
        <f t="shared" si="13"/>
        <v>0.63466676890844376</v>
      </c>
      <c r="O105" s="110">
        <f t="shared" si="17"/>
        <v>1000</v>
      </c>
      <c r="P105" s="110">
        <f t="shared" si="14"/>
        <v>1000</v>
      </c>
    </row>
    <row r="106" spans="1:16">
      <c r="A106" s="42">
        <v>41639</v>
      </c>
      <c r="B106" s="103">
        <v>2330.0300000000002</v>
      </c>
      <c r="C106" s="44">
        <f t="shared" si="9"/>
        <v>-4.46546450507187E-2</v>
      </c>
      <c r="D106" s="177">
        <f>D105*(1+E106)*(1+参数!$B$6)</f>
        <v>9.547553554331655</v>
      </c>
      <c r="E106" s="44">
        <f>参数!$B$3*((1+C106)*((1/参数!$B$4-1)/12+1)-1)</f>
        <v>-1.7326131775826113E-2</v>
      </c>
      <c r="F106" s="179">
        <f>参数!$B$5/B106</f>
        <v>0.42917902344605002</v>
      </c>
      <c r="G106" s="179">
        <f>参数!$B$5/D106</f>
        <v>104.73887308506454</v>
      </c>
      <c r="H106" s="110">
        <f t="shared" si="15"/>
        <v>26.831360159827145</v>
      </c>
      <c r="I106" s="110">
        <f t="shared" si="16"/>
        <v>12050.254115528609</v>
      </c>
      <c r="J106" s="110">
        <f>J105+参数!B$5</f>
        <v>72000</v>
      </c>
      <c r="K106" s="103">
        <f t="shared" si="10"/>
        <v>62517.874113202051</v>
      </c>
      <c r="L106" s="103">
        <f t="shared" si="11"/>
        <v>115050.44651131482</v>
      </c>
      <c r="M106" s="44">
        <f t="shared" si="12"/>
        <v>-0.1316961928721937</v>
      </c>
      <c r="N106" s="44">
        <f t="shared" si="13"/>
        <v>0.59792286821270579</v>
      </c>
      <c r="O106" s="110">
        <f t="shared" si="17"/>
        <v>1000</v>
      </c>
      <c r="P106" s="110">
        <f t="shared" si="14"/>
        <v>1000</v>
      </c>
    </row>
    <row r="107" spans="1:16">
      <c r="A107" s="42">
        <v>41669</v>
      </c>
      <c r="B107" s="103">
        <v>2202.4499999999998</v>
      </c>
      <c r="C107" s="44">
        <f t="shared" si="9"/>
        <v>-5.4754659811247275E-2</v>
      </c>
      <c r="D107" s="177">
        <f>D106*(1+E107)*(1+参数!$B$6)</f>
        <v>9.3132238039037762</v>
      </c>
      <c r="E107" s="44">
        <f>参数!$B$3*((1+C107)*((1/参数!$B$4-1)/12+1)-1)</f>
        <v>-2.4543433990120489E-2</v>
      </c>
      <c r="F107" s="179">
        <f>参数!$B$5/B107</f>
        <v>0.45403981929215198</v>
      </c>
      <c r="G107" s="179">
        <f>参数!$B$5/D107</f>
        <v>107.37420479263423</v>
      </c>
      <c r="H107" s="110">
        <f t="shared" si="15"/>
        <v>27.285399979119298</v>
      </c>
      <c r="I107" s="110">
        <f t="shared" si="16"/>
        <v>12157.628320321242</v>
      </c>
      <c r="J107" s="110">
        <f>J106+参数!B$5</f>
        <v>73000</v>
      </c>
      <c r="K107" s="103">
        <f t="shared" si="10"/>
        <v>60094.729184011288</v>
      </c>
      <c r="L107" s="103">
        <f t="shared" si="11"/>
        <v>113226.71347183047</v>
      </c>
      <c r="M107" s="44">
        <f t="shared" si="12"/>
        <v>-0.17678453172587272</v>
      </c>
      <c r="N107" s="44">
        <f t="shared" si="13"/>
        <v>0.55105086947712967</v>
      </c>
      <c r="O107" s="110">
        <f t="shared" si="17"/>
        <v>1000</v>
      </c>
      <c r="P107" s="110">
        <f t="shared" si="14"/>
        <v>1000</v>
      </c>
    </row>
    <row r="108" spans="1:16">
      <c r="A108" s="42">
        <v>41698</v>
      </c>
      <c r="B108" s="103">
        <v>2178.9699999999998</v>
      </c>
      <c r="C108" s="44">
        <f t="shared" si="9"/>
        <v>-1.0660854956979771E-2</v>
      </c>
      <c r="D108" s="177">
        <f>D107*(1+E108)*(1+参数!$B$6)</f>
        <v>9.3780928669663908</v>
      </c>
      <c r="E108" s="44">
        <f>参数!$B$3*((1+C108)*((1/参数!$B$4-1)/12+1)-1)</f>
        <v>6.9652640619915157E-3</v>
      </c>
      <c r="F108" s="179">
        <f>参数!$B$5/B108</f>
        <v>0.45893243137812822</v>
      </c>
      <c r="G108" s="179">
        <f>参数!$B$5/D108</f>
        <v>106.63148831916806</v>
      </c>
      <c r="H108" s="110">
        <f t="shared" si="15"/>
        <v>27.744332410497424</v>
      </c>
      <c r="I108" s="110">
        <f t="shared" si="16"/>
        <v>12264.25980864041</v>
      </c>
      <c r="J108" s="110">
        <f>J107+参数!B$5</f>
        <v>74000</v>
      </c>
      <c r="K108" s="103">
        <f t="shared" si="10"/>
        <v>60454.067992501565</v>
      </c>
      <c r="L108" s="103">
        <f t="shared" si="11"/>
        <v>115015.36743003322</v>
      </c>
      <c r="M108" s="44">
        <f t="shared" si="12"/>
        <v>-0.18305313523646538</v>
      </c>
      <c r="N108" s="44">
        <f t="shared" si="13"/>
        <v>0.55426172202747592</v>
      </c>
      <c r="O108" s="110">
        <f t="shared" si="17"/>
        <v>1000</v>
      </c>
      <c r="P108" s="110">
        <f t="shared" si="14"/>
        <v>1000</v>
      </c>
    </row>
    <row r="109" spans="1:16">
      <c r="A109" s="42">
        <v>41729</v>
      </c>
      <c r="B109" s="103">
        <v>2146.3000000000002</v>
      </c>
      <c r="C109" s="44">
        <f t="shared" si="9"/>
        <v>-1.4993322533123243E-2</v>
      </c>
      <c r="D109" s="177">
        <f>D108*(1+E109)*(1+参数!$B$6)</f>
        <v>9.4143800369277688</v>
      </c>
      <c r="E109" s="44">
        <f>参数!$B$3*((1+C109)*((1/参数!$B$4-1)/12+1)-1)</f>
        <v>3.8693549398722822E-3</v>
      </c>
      <c r="F109" s="179">
        <f>参数!$B$5/B109</f>
        <v>0.46591809159949676</v>
      </c>
      <c r="G109" s="179">
        <f>参数!$B$5/D109</f>
        <v>106.22048356636492</v>
      </c>
      <c r="H109" s="110">
        <f t="shared" si="15"/>
        <v>28.210250502096923</v>
      </c>
      <c r="I109" s="110">
        <f t="shared" si="16"/>
        <v>12370.480292206776</v>
      </c>
      <c r="J109" s="110">
        <f>J108+参数!B$5</f>
        <v>75000</v>
      </c>
      <c r="K109" s="103">
        <f t="shared" si="10"/>
        <v>60547.660652650629</v>
      </c>
      <c r="L109" s="103">
        <f t="shared" si="11"/>
        <v>116460.40271015986</v>
      </c>
      <c r="M109" s="44">
        <f t="shared" si="12"/>
        <v>-0.19269785796465833</v>
      </c>
      <c r="N109" s="44">
        <f t="shared" si="13"/>
        <v>0.55280536946879821</v>
      </c>
      <c r="O109" s="110">
        <f t="shared" si="17"/>
        <v>1000</v>
      </c>
      <c r="P109" s="110">
        <f t="shared" si="14"/>
        <v>1000</v>
      </c>
    </row>
    <row r="110" spans="1:16">
      <c r="A110" s="42">
        <v>41759</v>
      </c>
      <c r="B110" s="103">
        <v>2158.66</v>
      </c>
      <c r="C110" s="44">
        <f t="shared" si="9"/>
        <v>5.7587476121696568E-3</v>
      </c>
      <c r="D110" s="177">
        <f>D109*(1+E110)*(1+参数!$B$6)</f>
        <v>9.590414242102332</v>
      </c>
      <c r="E110" s="44">
        <f>参数!$B$3*((1+C110)*((1/参数!$B$4-1)/12+1)-1)</f>
        <v>1.8698438397862848E-2</v>
      </c>
      <c r="F110" s="179">
        <f>参数!$B$5/B110</f>
        <v>0.46325034975401408</v>
      </c>
      <c r="G110" s="179">
        <f>参数!$B$5/D110</f>
        <v>104.27078275826261</v>
      </c>
      <c r="H110" s="110">
        <f t="shared" si="15"/>
        <v>28.673500851850935</v>
      </c>
      <c r="I110" s="110">
        <f t="shared" si="16"/>
        <v>12474.751074965039</v>
      </c>
      <c r="J110" s="110">
        <f>J109+参数!B$5</f>
        <v>76000</v>
      </c>
      <c r="K110" s="103">
        <f t="shared" si="10"/>
        <v>61896.339348856534</v>
      </c>
      <c r="L110" s="103">
        <f t="shared" si="11"/>
        <v>119638.03037602609</v>
      </c>
      <c r="M110" s="44">
        <f t="shared" si="12"/>
        <v>-0.18557448225188766</v>
      </c>
      <c r="N110" s="44">
        <f t="shared" si="13"/>
        <v>0.57418461021086964</v>
      </c>
      <c r="O110" s="110">
        <f t="shared" si="17"/>
        <v>1000</v>
      </c>
      <c r="P110" s="110">
        <f t="shared" si="14"/>
        <v>1000</v>
      </c>
    </row>
    <row r="111" spans="1:16">
      <c r="A111" s="42">
        <v>41789</v>
      </c>
      <c r="B111" s="103">
        <v>2156.46</v>
      </c>
      <c r="C111" s="44">
        <f t="shared" si="9"/>
        <v>-1.0191507694587987E-3</v>
      </c>
      <c r="D111" s="177">
        <f>D110*(1+E111)*(1+参数!$B$6)</f>
        <v>9.7232900565233784</v>
      </c>
      <c r="E111" s="44">
        <f>参数!$B$3*((1+C111)*((1/参数!$B$4-1)/12+1)-1)</f>
        <v>1.3855065179324132E-2</v>
      </c>
      <c r="F111" s="179">
        <f>参数!$B$5/B111</f>
        <v>0.46372295335874536</v>
      </c>
      <c r="G111" s="179">
        <f>参数!$B$5/D111</f>
        <v>102.84584684677772</v>
      </c>
      <c r="H111" s="110">
        <f t="shared" si="15"/>
        <v>29.137223805209679</v>
      </c>
      <c r="I111" s="110">
        <f t="shared" si="16"/>
        <v>12577.596921811817</v>
      </c>
      <c r="J111" s="110">
        <f>J110+参数!B$5</f>
        <v>77000</v>
      </c>
      <c r="K111" s="103">
        <f t="shared" si="10"/>
        <v>62833.257646982463</v>
      </c>
      <c r="L111" s="103">
        <f t="shared" si="11"/>
        <v>122295.62308481189</v>
      </c>
      <c r="M111" s="44">
        <f t="shared" si="12"/>
        <v>-0.18398366692230572</v>
      </c>
      <c r="N111" s="44">
        <f t="shared" si="13"/>
        <v>0.58825484525729732</v>
      </c>
      <c r="O111" s="110">
        <f t="shared" si="17"/>
        <v>1000</v>
      </c>
      <c r="P111" s="110">
        <f t="shared" si="14"/>
        <v>1000</v>
      </c>
    </row>
    <row r="112" spans="1:16">
      <c r="A112" s="42">
        <v>41820</v>
      </c>
      <c r="B112" s="103">
        <v>2165.12</v>
      </c>
      <c r="C112" s="44">
        <f t="shared" si="9"/>
        <v>4.0158407760866321E-3</v>
      </c>
      <c r="D112" s="177">
        <f>D111*(1+E112)*(1+参数!$B$6)</f>
        <v>9.8929905039050503</v>
      </c>
      <c r="E112" s="44">
        <f>参数!$B$3*((1+C112)*((1/参数!$B$4-1)/12+1)-1)</f>
        <v>1.7452986221245203E-2</v>
      </c>
      <c r="F112" s="179">
        <f>参数!$B$5/B112</f>
        <v>0.46186816435116762</v>
      </c>
      <c r="G112" s="179">
        <f>参数!$B$5/D112</f>
        <v>101.08166985556804</v>
      </c>
      <c r="H112" s="110">
        <f t="shared" si="15"/>
        <v>29.599091969560845</v>
      </c>
      <c r="I112" s="110">
        <f t="shared" si="16"/>
        <v>12678.678591667385</v>
      </c>
      <c r="J112" s="110">
        <f>J111+参数!B$5</f>
        <v>78000</v>
      </c>
      <c r="K112" s="103">
        <f t="shared" si="10"/>
        <v>64085.586005135578</v>
      </c>
      <c r="L112" s="103">
        <f t="shared" si="11"/>
        <v>125430.0469094297</v>
      </c>
      <c r="M112" s="44">
        <f t="shared" si="12"/>
        <v>-0.17838992301108236</v>
      </c>
      <c r="N112" s="44">
        <f t="shared" si="13"/>
        <v>0.60807752447986796</v>
      </c>
      <c r="O112" s="110">
        <f t="shared" si="17"/>
        <v>1000</v>
      </c>
      <c r="P112" s="110">
        <f t="shared" si="14"/>
        <v>1000</v>
      </c>
    </row>
    <row r="113" spans="1:16">
      <c r="A113" s="42">
        <v>41851</v>
      </c>
      <c r="B113" s="103">
        <v>2350.25</v>
      </c>
      <c r="C113" s="44">
        <f t="shared" si="9"/>
        <v>8.5505653266331638E-2</v>
      </c>
      <c r="D113" s="177">
        <f>D112*(1+E113)*(1+参数!$B$6)</f>
        <v>10.641734051289806</v>
      </c>
      <c r="E113" s="44">
        <f>参数!$B$3*((1+C113)*((1/参数!$B$4-1)/12+1)-1)</f>
        <v>7.5684248063232706E-2</v>
      </c>
      <c r="F113" s="179">
        <f>参数!$B$5/B113</f>
        <v>0.42548665035634509</v>
      </c>
      <c r="G113" s="179">
        <f>参数!$B$5/D113</f>
        <v>93.969647726612507</v>
      </c>
      <c r="H113" s="110">
        <f t="shared" si="15"/>
        <v>30.02457861991719</v>
      </c>
      <c r="I113" s="110">
        <f t="shared" si="16"/>
        <v>12772.648239393999</v>
      </c>
      <c r="J113" s="110">
        <f>J112+参数!B$5</f>
        <v>79000</v>
      </c>
      <c r="K113" s="103">
        <f t="shared" si="10"/>
        <v>70565.265901460371</v>
      </c>
      <c r="L113" s="103">
        <f t="shared" si="11"/>
        <v>135923.1256943059</v>
      </c>
      <c r="M113" s="44">
        <f t="shared" si="12"/>
        <v>-0.10676878605746365</v>
      </c>
      <c r="N113" s="44">
        <f t="shared" si="13"/>
        <v>0.72054589486463172</v>
      </c>
      <c r="O113" s="110">
        <f t="shared" si="17"/>
        <v>1000</v>
      </c>
      <c r="P113" s="110">
        <f t="shared" si="14"/>
        <v>1000</v>
      </c>
    </row>
    <row r="114" spans="1:16">
      <c r="A114" s="42">
        <v>41880</v>
      </c>
      <c r="B114" s="103">
        <v>2338.29</v>
      </c>
      <c r="C114" s="44">
        <f t="shared" si="9"/>
        <v>-5.0888203382618569E-3</v>
      </c>
      <c r="D114" s="177">
        <f>D113*(1+E114)*(1+参数!$B$6)</f>
        <v>10.758228551355741</v>
      </c>
      <c r="E114" s="44">
        <f>参数!$B$3*((1+C114)*((1/参数!$B$4-1)/12+1)-1)</f>
        <v>1.0946947133283634E-2</v>
      </c>
      <c r="F114" s="179">
        <f>参数!$B$5/B114</f>
        <v>0.42766295027562878</v>
      </c>
      <c r="G114" s="179">
        <f>参数!$B$5/D114</f>
        <v>92.952105936992851</v>
      </c>
      <c r="H114" s="110">
        <f t="shared" si="15"/>
        <v>30.452241570192818</v>
      </c>
      <c r="I114" s="110">
        <f t="shared" si="16"/>
        <v>12865.600345330991</v>
      </c>
      <c r="J114" s="110">
        <f>J113+参数!B$5</f>
        <v>80000</v>
      </c>
      <c r="K114" s="103">
        <f t="shared" si="10"/>
        <v>71206.171941166162</v>
      </c>
      <c r="L114" s="103">
        <f t="shared" si="11"/>
        <v>138411.06896547214</v>
      </c>
      <c r="M114" s="44">
        <f t="shared" si="12"/>
        <v>-0.10992285073542296</v>
      </c>
      <c r="N114" s="44">
        <f t="shared" si="13"/>
        <v>0.73013836206840166</v>
      </c>
      <c r="O114" s="110">
        <f t="shared" si="17"/>
        <v>1000</v>
      </c>
      <c r="P114" s="110">
        <f t="shared" si="14"/>
        <v>1000</v>
      </c>
    </row>
    <row r="115" spans="1:16">
      <c r="A115" s="42">
        <v>41912</v>
      </c>
      <c r="B115" s="103">
        <v>2450.9899999999998</v>
      </c>
      <c r="C115" s="44">
        <f t="shared" si="9"/>
        <v>4.819761449606319E-2</v>
      </c>
      <c r="D115" s="177">
        <f>D114*(1+E115)*(1+参数!$B$6)</f>
        <v>11.285645814950351</v>
      </c>
      <c r="E115" s="44">
        <f>参数!$B$3*((1+C115)*((1/参数!$B$4-1)/12+1)-1)</f>
        <v>4.9024545358645172E-2</v>
      </c>
      <c r="F115" s="179">
        <f>参数!$B$5/B115</f>
        <v>0.40799840064626952</v>
      </c>
      <c r="G115" s="179">
        <f>参数!$B$5/D115</f>
        <v>88.608132524881938</v>
      </c>
      <c r="H115" s="110">
        <f t="shared" si="15"/>
        <v>30.860239970839089</v>
      </c>
      <c r="I115" s="110">
        <f t="shared" si="16"/>
        <v>12954.208477855873</v>
      </c>
      <c r="J115" s="110">
        <f>J114+参数!B$5</f>
        <v>81000</v>
      </c>
      <c r="K115" s="103">
        <f t="shared" si="10"/>
        <v>75638.139566126891</v>
      </c>
      <c r="L115" s="103">
        <f t="shared" si="11"/>
        <v>146196.60869410849</v>
      </c>
      <c r="M115" s="44">
        <f t="shared" si="12"/>
        <v>-6.6195807825593977E-2</v>
      </c>
      <c r="N115" s="44">
        <f t="shared" si="13"/>
        <v>0.80489640363096915</v>
      </c>
      <c r="O115" s="110">
        <f t="shared" si="17"/>
        <v>1000</v>
      </c>
      <c r="P115" s="110">
        <f t="shared" si="14"/>
        <v>1000</v>
      </c>
    </row>
    <row r="116" spans="1:16">
      <c r="A116" s="42">
        <v>41943</v>
      </c>
      <c r="B116" s="103">
        <v>2508.3200000000002</v>
      </c>
      <c r="C116" s="44">
        <f t="shared" si="9"/>
        <v>2.3390548309050851E-2</v>
      </c>
      <c r="D116" s="177">
        <f>D115*(1+E116)*(1+参数!$B$6)</f>
        <v>11.638862031348102</v>
      </c>
      <c r="E116" s="44">
        <f>参数!$B$3*((1+C116)*((1/参数!$B$4-1)/12+1)-1)</f>
        <v>3.1297829312509171E-2</v>
      </c>
      <c r="F116" s="179">
        <f>参数!$B$5/B116</f>
        <v>0.39867321553868723</v>
      </c>
      <c r="G116" s="179">
        <f>参数!$B$5/D116</f>
        <v>85.919052679428688</v>
      </c>
      <c r="H116" s="110">
        <f t="shared" si="15"/>
        <v>31.258913186377775</v>
      </c>
      <c r="I116" s="110">
        <f t="shared" si="16"/>
        <v>13040.127530535301</v>
      </c>
      <c r="J116" s="110">
        <f>J115+参数!B$5</f>
        <v>82000</v>
      </c>
      <c r="K116" s="103">
        <f t="shared" si="10"/>
        <v>78407.357123655107</v>
      </c>
      <c r="L116" s="103">
        <f t="shared" si="11"/>
        <v>151772.2451990844</v>
      </c>
      <c r="M116" s="44">
        <f t="shared" si="12"/>
        <v>-4.3812718004206053E-2</v>
      </c>
      <c r="N116" s="44">
        <f t="shared" si="13"/>
        <v>0.85088103901322443</v>
      </c>
      <c r="O116" s="110">
        <f t="shared" si="17"/>
        <v>1000</v>
      </c>
      <c r="P116" s="110">
        <f t="shared" si="14"/>
        <v>1000</v>
      </c>
    </row>
    <row r="117" spans="1:16">
      <c r="A117" s="42">
        <v>41971</v>
      </c>
      <c r="B117" s="103">
        <v>2808.82</v>
      </c>
      <c r="C117" s="44">
        <f t="shared" si="9"/>
        <v>0.11980130126937549</v>
      </c>
      <c r="D117" s="177">
        <f>D116*(1+E117)*(1+参数!$B$6)</f>
        <v>12.804975290369905</v>
      </c>
      <c r="E117" s="44">
        <f>参数!$B$3*((1+C117)*((1/参数!$B$4-1)/12+1)-1)</f>
        <v>0.10019134653207452</v>
      </c>
      <c r="F117" s="179">
        <f>参数!$B$5/B117</f>
        <v>0.35602138976509706</v>
      </c>
      <c r="G117" s="179">
        <f>参数!$B$5/D117</f>
        <v>78.094645036297635</v>
      </c>
      <c r="H117" s="110">
        <f t="shared" si="15"/>
        <v>31.614934576142872</v>
      </c>
      <c r="I117" s="110">
        <f t="shared" si="16"/>
        <v>13118.222175571598</v>
      </c>
      <c r="J117" s="110">
        <f>J116+参数!B$5</f>
        <v>83000</v>
      </c>
      <c r="K117" s="103">
        <f t="shared" si="10"/>
        <v>88800.660536161624</v>
      </c>
      <c r="L117" s="103">
        <f t="shared" si="11"/>
        <v>167978.51081177685</v>
      </c>
      <c r="M117" s="44">
        <f t="shared" si="12"/>
        <v>6.9887476339296706E-2</v>
      </c>
      <c r="N117" s="44">
        <f t="shared" si="13"/>
        <v>1.0238374796599623</v>
      </c>
      <c r="O117" s="110">
        <f t="shared" si="17"/>
        <v>1000</v>
      </c>
      <c r="P117" s="110">
        <f t="shared" si="14"/>
        <v>1000</v>
      </c>
    </row>
    <row r="118" spans="1:16">
      <c r="A118" s="42">
        <v>42004</v>
      </c>
      <c r="B118" s="103">
        <v>3533.71</v>
      </c>
      <c r="C118" s="44">
        <f t="shared" si="9"/>
        <v>0.2580763452268211</v>
      </c>
      <c r="D118" s="177">
        <f>D117*(1+E118)*(1+参数!$B$6)</f>
        <v>15.353170346093709</v>
      </c>
      <c r="E118" s="44">
        <f>参数!$B$3*((1+C118)*((1/参数!$B$4-1)/12+1)-1)</f>
        <v>0.19900038835999914</v>
      </c>
      <c r="F118" s="179">
        <f>参数!$B$5/B118</f>
        <v>0.28298870026119854</v>
      </c>
      <c r="G118" s="179">
        <f>参数!$B$5/D118</f>
        <v>65.133127390489022</v>
      </c>
      <c r="H118" s="110">
        <f t="shared" si="15"/>
        <v>31.897923276404072</v>
      </c>
      <c r="I118" s="110">
        <f t="shared" si="16"/>
        <v>13183.355302962087</v>
      </c>
      <c r="J118" s="110">
        <f>J117+参数!B$5</f>
        <v>84000</v>
      </c>
      <c r="K118" s="103">
        <f t="shared" si="10"/>
        <v>112718.01046106183</v>
      </c>
      <c r="L118" s="103">
        <f t="shared" si="11"/>
        <v>202406.29969945477</v>
      </c>
      <c r="M118" s="44">
        <f t="shared" si="12"/>
        <v>0.34188107691740277</v>
      </c>
      <c r="N118" s="44">
        <f t="shared" si="13"/>
        <v>1.4095988059458899</v>
      </c>
      <c r="O118" s="110">
        <f t="shared" si="17"/>
        <v>1000</v>
      </c>
      <c r="P118" s="110">
        <f t="shared" si="14"/>
        <v>1000</v>
      </c>
    </row>
    <row r="119" spans="1:16">
      <c r="A119" s="42">
        <v>42034</v>
      </c>
      <c r="B119" s="103">
        <v>3434.39</v>
      </c>
      <c r="C119" s="44">
        <f t="shared" si="9"/>
        <v>-2.8106437709942256E-2</v>
      </c>
      <c r="D119" s="177">
        <f>D118*(1+E119)*(1+参数!$B$6)</f>
        <v>15.26871165611583</v>
      </c>
      <c r="E119" s="44">
        <f>参数!$B$3*((1+C119)*((1/参数!$B$4-1)/12+1)-1)</f>
        <v>-5.5010586135629813E-3</v>
      </c>
      <c r="F119" s="179">
        <f>参数!$B$5/B119</f>
        <v>0.29117252263138432</v>
      </c>
      <c r="G119" s="179">
        <f>参数!$B$5/D119</f>
        <v>65.493410480343542</v>
      </c>
      <c r="H119" s="110">
        <f t="shared" si="15"/>
        <v>32.189095799035456</v>
      </c>
      <c r="I119" s="110">
        <f t="shared" si="16"/>
        <v>13248.84871344243</v>
      </c>
      <c r="J119" s="110">
        <f>J118+参数!B$5</f>
        <v>85000</v>
      </c>
      <c r="K119" s="103">
        <f t="shared" si="10"/>
        <v>110549.90872124938</v>
      </c>
      <c r="L119" s="103">
        <f t="shared" si="11"/>
        <v>202292.85078105365</v>
      </c>
      <c r="M119" s="44">
        <f t="shared" si="12"/>
        <v>0.30058716142646325</v>
      </c>
      <c r="N119" s="44">
        <f t="shared" si="13"/>
        <v>1.3799158915418075</v>
      </c>
      <c r="O119" s="110">
        <f t="shared" si="17"/>
        <v>1000</v>
      </c>
      <c r="P119" s="110">
        <f t="shared" si="14"/>
        <v>1000</v>
      </c>
    </row>
    <row r="120" spans="1:16">
      <c r="A120" s="42">
        <v>42062</v>
      </c>
      <c r="B120" s="103">
        <v>3572.84</v>
      </c>
      <c r="C120" s="44">
        <f t="shared" si="9"/>
        <v>4.0312835758315346E-2</v>
      </c>
      <c r="D120" s="177">
        <f>D119*(1+E120)*(1+参数!$B$6)</f>
        <v>15.931224320632699</v>
      </c>
      <c r="E120" s="44">
        <f>参数!$B$3*((1+C120)*((1/参数!$B$4-1)/12+1)-1)</f>
        <v>4.339021388562949E-2</v>
      </c>
      <c r="F120" s="179">
        <f>参数!$B$5/B120</f>
        <v>0.27988938771397542</v>
      </c>
      <c r="G120" s="179">
        <f>参数!$B$5/D120</f>
        <v>62.76981479100067</v>
      </c>
      <c r="H120" s="110">
        <f t="shared" si="15"/>
        <v>32.468985186749435</v>
      </c>
      <c r="I120" s="110">
        <f t="shared" si="16"/>
        <v>13311.618528233432</v>
      </c>
      <c r="J120" s="110">
        <f>J119+参数!B$5</f>
        <v>86000</v>
      </c>
      <c r="K120" s="103">
        <f t="shared" si="10"/>
        <v>116006.48903462586</v>
      </c>
      <c r="L120" s="103">
        <f t="shared" si="11"/>
        <v>212070.3808439773</v>
      </c>
      <c r="M120" s="44">
        <f t="shared" si="12"/>
        <v>0.34891266319332392</v>
      </c>
      <c r="N120" s="44">
        <f t="shared" si="13"/>
        <v>1.4659346609764801</v>
      </c>
      <c r="O120" s="110">
        <f t="shared" si="17"/>
        <v>1000</v>
      </c>
      <c r="P120" s="110">
        <f t="shared" si="14"/>
        <v>1000</v>
      </c>
    </row>
    <row r="121" spans="1:16">
      <c r="A121" s="42">
        <v>42094</v>
      </c>
      <c r="B121" s="103">
        <v>4051.2</v>
      </c>
      <c r="C121" s="44">
        <f t="shared" si="9"/>
        <v>0.13388788750685721</v>
      </c>
      <c r="D121" s="177">
        <f>D120*(1+E121)*(1+参数!$B$6)</f>
        <v>17.687759474481034</v>
      </c>
      <c r="E121" s="44">
        <f>参数!$B$3*((1+C121)*((1/参数!$B$4-1)/12+1)-1)</f>
        <v>0.11025738628094167</v>
      </c>
      <c r="F121" s="179">
        <f>参数!$B$5/B121</f>
        <v>0.24684044233807267</v>
      </c>
      <c r="G121" s="179">
        <f>参数!$B$5/D121</f>
        <v>56.536273090028573</v>
      </c>
      <c r="H121" s="110">
        <f t="shared" si="15"/>
        <v>32.715825629087512</v>
      </c>
      <c r="I121" s="110">
        <f t="shared" si="16"/>
        <v>13368.154801323461</v>
      </c>
      <c r="J121" s="110">
        <f>J120+参数!B$5</f>
        <v>87000</v>
      </c>
      <c r="K121" s="103">
        <f t="shared" si="10"/>
        <v>132538.35278855931</v>
      </c>
      <c r="L121" s="103">
        <f t="shared" si="11"/>
        <v>236452.70674343818</v>
      </c>
      <c r="M121" s="44">
        <f t="shared" si="12"/>
        <v>0.52342934239723338</v>
      </c>
      <c r="N121" s="44">
        <f t="shared" si="13"/>
        <v>1.7178472039475654</v>
      </c>
      <c r="O121" s="110">
        <f t="shared" si="17"/>
        <v>1000</v>
      </c>
      <c r="P121" s="110">
        <f t="shared" si="14"/>
        <v>1000</v>
      </c>
    </row>
    <row r="122" spans="1:16">
      <c r="A122" s="42">
        <v>42124</v>
      </c>
      <c r="B122" s="103">
        <v>4749.8900000000003</v>
      </c>
      <c r="C122" s="44">
        <f t="shared" si="9"/>
        <v>0.17246494865718809</v>
      </c>
      <c r="D122" s="177">
        <f>D121*(1+E122)*(1+参数!$B$6)</f>
        <v>20.125555666113218</v>
      </c>
      <c r="E122" s="44">
        <f>参数!$B$3*((1+C122)*((1/参数!$B$4-1)/12+1)-1)</f>
        <v>0.13782391122794885</v>
      </c>
      <c r="F122" s="179">
        <f>参数!$B$5/B122</f>
        <v>0.21053119124863942</v>
      </c>
      <c r="G122" s="179">
        <f>参数!$B$5/D122</f>
        <v>49.688069069504934</v>
      </c>
      <c r="H122" s="110">
        <f t="shared" si="15"/>
        <v>32.926356820336153</v>
      </c>
      <c r="I122" s="110">
        <f t="shared" si="16"/>
        <v>13417.842870392966</v>
      </c>
      <c r="J122" s="110">
        <f>J121+参数!B$5</f>
        <v>88000</v>
      </c>
      <c r="K122" s="103">
        <f t="shared" si="10"/>
        <v>156396.57299734649</v>
      </c>
      <c r="L122" s="103">
        <f t="shared" si="11"/>
        <v>270041.54360725399</v>
      </c>
      <c r="M122" s="44">
        <f t="shared" si="12"/>
        <v>0.77723378406075549</v>
      </c>
      <c r="N122" s="44">
        <f t="shared" si="13"/>
        <v>2.0686539046278862</v>
      </c>
      <c r="O122" s="110">
        <f t="shared" si="17"/>
        <v>1000</v>
      </c>
      <c r="P122" s="110">
        <f t="shared" si="14"/>
        <v>1000</v>
      </c>
    </row>
    <row r="123" spans="1:16">
      <c r="A123" s="42">
        <v>42153</v>
      </c>
      <c r="B123" s="103">
        <v>4840.83</v>
      </c>
      <c r="C123" s="44">
        <f t="shared" si="9"/>
        <v>1.9145706532151197E-2</v>
      </c>
      <c r="D123" s="177">
        <f>D122*(1+E123)*(1+参数!$B$6)</f>
        <v>20.694395161295905</v>
      </c>
      <c r="E123" s="44">
        <f>参数!$B$3*((1+C123)*((1/参数!$B$4-1)/12+1)-1)</f>
        <v>2.826453612609969E-2</v>
      </c>
      <c r="F123" s="179">
        <f>参数!$B$5/B123</f>
        <v>0.20657614499992771</v>
      </c>
      <c r="G123" s="179">
        <f>参数!$B$5/D123</f>
        <v>48.322262728908811</v>
      </c>
      <c r="H123" s="110">
        <f t="shared" si="15"/>
        <v>33.132932965336082</v>
      </c>
      <c r="I123" s="110">
        <f t="shared" si="16"/>
        <v>13466.165133121875</v>
      </c>
      <c r="J123" s="110">
        <f>J122+参数!B$5</f>
        <v>89000</v>
      </c>
      <c r="K123" s="103">
        <f t="shared" si="10"/>
        <v>160390.89588658785</v>
      </c>
      <c r="L123" s="103">
        <f t="shared" si="11"/>
        <v>278674.14257208892</v>
      </c>
      <c r="M123" s="44">
        <f t="shared" si="12"/>
        <v>0.80214489760211061</v>
      </c>
      <c r="N123" s="44">
        <f t="shared" si="13"/>
        <v>2.1311701412594259</v>
      </c>
      <c r="O123" s="110">
        <f t="shared" si="17"/>
        <v>1000</v>
      </c>
      <c r="P123" s="110">
        <f t="shared" si="14"/>
        <v>1000</v>
      </c>
    </row>
    <row r="124" spans="1:16">
      <c r="A124" s="42">
        <v>42185</v>
      </c>
      <c r="B124" s="103">
        <v>4473</v>
      </c>
      <c r="C124" s="44">
        <f t="shared" si="9"/>
        <v>-7.5984903415323379E-2</v>
      </c>
      <c r="D124" s="177">
        <f>D123*(1+E124)*(1+参数!$B$6)</f>
        <v>19.872533559843191</v>
      </c>
      <c r="E124" s="44">
        <f>参数!$B$3*((1+C124)*((1/参数!$B$4-1)/12+1)-1)</f>
        <v>-3.9714212232199848E-2</v>
      </c>
      <c r="F124" s="179">
        <f>参数!$B$5/B124</f>
        <v>0.22356360384529397</v>
      </c>
      <c r="G124" s="179">
        <f>参数!$B$5/D124</f>
        <v>50.320710089060768</v>
      </c>
      <c r="H124" s="110">
        <f t="shared" si="15"/>
        <v>33.356496569181374</v>
      </c>
      <c r="I124" s="110">
        <f t="shared" si="16"/>
        <v>13516.485843210936</v>
      </c>
      <c r="J124" s="110">
        <f>J123+参数!B$5</f>
        <v>90000</v>
      </c>
      <c r="K124" s="103">
        <f t="shared" si="10"/>
        <v>149203.60915394829</v>
      </c>
      <c r="L124" s="103">
        <f t="shared" si="11"/>
        <v>268606.81853035471</v>
      </c>
      <c r="M124" s="44">
        <f t="shared" si="12"/>
        <v>0.65781787948831427</v>
      </c>
      <c r="N124" s="44">
        <f t="shared" si="13"/>
        <v>1.9845202058928302</v>
      </c>
      <c r="O124" s="110">
        <f t="shared" si="17"/>
        <v>1000</v>
      </c>
      <c r="P124" s="110">
        <f t="shared" si="14"/>
        <v>1000</v>
      </c>
    </row>
    <row r="125" spans="1:16">
      <c r="A125" s="42">
        <v>42216</v>
      </c>
      <c r="B125" s="103">
        <v>3816.7</v>
      </c>
      <c r="C125" s="44">
        <f t="shared" si="9"/>
        <v>-0.14672479320366649</v>
      </c>
      <c r="D125" s="177">
        <f>D124*(1+E125)*(1+参数!$B$6)</f>
        <v>18.078763990275668</v>
      </c>
      <c r="E125" s="44">
        <f>参数!$B$3*((1+C125)*((1/参数!$B$4-1)/12+1)-1)</f>
        <v>-9.0263758476786707E-2</v>
      </c>
      <c r="F125" s="179">
        <f>参数!$B$5/B125</f>
        <v>0.26200644535855583</v>
      </c>
      <c r="G125" s="179">
        <f>参数!$B$5/D125</f>
        <v>55.31351593161385</v>
      </c>
      <c r="H125" s="110">
        <f t="shared" si="15"/>
        <v>33.618503014539932</v>
      </c>
      <c r="I125" s="110">
        <f t="shared" si="16"/>
        <v>13571.799359142549</v>
      </c>
      <c r="J125" s="110">
        <f>J124+参数!B$5</f>
        <v>91000</v>
      </c>
      <c r="K125" s="103">
        <f t="shared" si="10"/>
        <v>128311.74045559455</v>
      </c>
      <c r="L125" s="103">
        <f t="shared" si="11"/>
        <v>245361.3575373127</v>
      </c>
      <c r="M125" s="44">
        <f t="shared" si="12"/>
        <v>0.41001912588565448</v>
      </c>
      <c r="N125" s="44">
        <f t="shared" si="13"/>
        <v>1.6962786542561834</v>
      </c>
      <c r="O125" s="110">
        <f t="shared" si="17"/>
        <v>1000</v>
      </c>
      <c r="P125" s="110">
        <f t="shared" si="14"/>
        <v>1000</v>
      </c>
    </row>
    <row r="126" spans="1:16">
      <c r="A126" s="42">
        <v>42247</v>
      </c>
      <c r="B126" s="103">
        <v>3366.54</v>
      </c>
      <c r="C126" s="44">
        <f t="shared" si="9"/>
        <v>-0.11794482144260743</v>
      </c>
      <c r="D126" s="177">
        <f>D125*(1+E126)*(1+参数!$B$6)</f>
        <v>16.818709026337011</v>
      </c>
      <c r="E126" s="44">
        <f>参数!$B$3*((1+C126)*((1/参数!$B$4-1)/12+1)-1)</f>
        <v>-6.9698070322529948E-2</v>
      </c>
      <c r="F126" s="179">
        <f>参数!$B$5/B126</f>
        <v>0.29704087876573576</v>
      </c>
      <c r="G126" s="179">
        <f>参数!$B$5/D126</f>
        <v>59.457595611771666</v>
      </c>
      <c r="H126" s="110">
        <f t="shared" si="15"/>
        <v>33.915543893305667</v>
      </c>
      <c r="I126" s="110">
        <f t="shared" si="16"/>
        <v>13631.256954754321</v>
      </c>
      <c r="J126" s="110">
        <f>J125+参数!B$5</f>
        <v>92000</v>
      </c>
      <c r="K126" s="103">
        <f t="shared" si="10"/>
        <v>114178.03513856926</v>
      </c>
      <c r="L126" s="103">
        <f t="shared" si="11"/>
        <v>229260.14438524566</v>
      </c>
      <c r="M126" s="44">
        <f t="shared" si="12"/>
        <v>0.24106559933227456</v>
      </c>
      <c r="N126" s="44">
        <f t="shared" si="13"/>
        <v>1.4919580911439745</v>
      </c>
      <c r="O126" s="110">
        <f t="shared" si="17"/>
        <v>1000</v>
      </c>
      <c r="P126" s="110">
        <f t="shared" si="14"/>
        <v>1000</v>
      </c>
    </row>
    <row r="127" spans="1:16">
      <c r="A127" s="42">
        <v>42277</v>
      </c>
      <c r="B127" s="103">
        <v>3202.95</v>
      </c>
      <c r="C127" s="44">
        <f t="shared" si="9"/>
        <v>-4.8592917357286769E-2</v>
      </c>
      <c r="D127" s="177">
        <f>D126*(1+E127)*(1+参数!$B$6)</f>
        <v>16.479974247020767</v>
      </c>
      <c r="E127" s="44">
        <f>参数!$B$3*((1+C127)*((1/参数!$B$4-1)/12+1)-1)</f>
        <v>-2.014035552822788E-2</v>
      </c>
      <c r="F127" s="179">
        <f>参数!$B$5/B127</f>
        <v>0.31221217939711832</v>
      </c>
      <c r="G127" s="179">
        <f>参数!$B$5/D127</f>
        <v>60.679706473496402</v>
      </c>
      <c r="H127" s="110">
        <f t="shared" si="15"/>
        <v>34.227756072702789</v>
      </c>
      <c r="I127" s="110">
        <f t="shared" si="16"/>
        <v>13691.936661227817</v>
      </c>
      <c r="J127" s="110">
        <f>J126+参数!B$5</f>
        <v>93000</v>
      </c>
      <c r="K127" s="103">
        <f t="shared" si="10"/>
        <v>109629.7913130634</v>
      </c>
      <c r="L127" s="103">
        <f t="shared" si="11"/>
        <v>225642.76356887392</v>
      </c>
      <c r="M127" s="44">
        <f t="shared" si="12"/>
        <v>0.17881496035552047</v>
      </c>
      <c r="N127" s="44">
        <f t="shared" si="13"/>
        <v>1.4262662749341284</v>
      </c>
      <c r="O127" s="110">
        <f t="shared" si="17"/>
        <v>1000</v>
      </c>
      <c r="P127" s="110">
        <f t="shared" si="14"/>
        <v>1000</v>
      </c>
    </row>
    <row r="128" spans="1:16">
      <c r="A128" s="42">
        <v>42307</v>
      </c>
      <c r="B128" s="103">
        <v>3534.08</v>
      </c>
      <c r="C128" s="44">
        <f t="shared" si="9"/>
        <v>0.10338281896376778</v>
      </c>
      <c r="D128" s="177">
        <f>D127*(1+E128)*(1+参数!$B$6)</f>
        <v>17.937775839328996</v>
      </c>
      <c r="E128" s="44">
        <f>参数!$B$3*((1+C128)*((1/参数!$B$4-1)/12+1)-1)</f>
        <v>8.8458972717859019E-2</v>
      </c>
      <c r="F128" s="179">
        <f>参数!$B$5/B128</f>
        <v>0.28295907279971028</v>
      </c>
      <c r="G128" s="179">
        <f>参数!$B$5/D128</f>
        <v>55.74827163396013</v>
      </c>
      <c r="H128" s="110">
        <f t="shared" si="15"/>
        <v>34.510715145502502</v>
      </c>
      <c r="I128" s="110">
        <f t="shared" si="16"/>
        <v>13747.684932861777</v>
      </c>
      <c r="J128" s="110">
        <f>J127+参数!B$5</f>
        <v>94000</v>
      </c>
      <c r="K128" s="103">
        <f t="shared" si="10"/>
        <v>121963.62818141747</v>
      </c>
      <c r="L128" s="103">
        <f t="shared" si="11"/>
        <v>246602.89063539525</v>
      </c>
      <c r="M128" s="44">
        <f t="shared" si="12"/>
        <v>0.29748540618529229</v>
      </c>
      <c r="N128" s="44">
        <f t="shared" si="13"/>
        <v>1.6234350067595238</v>
      </c>
      <c r="O128" s="110">
        <f t="shared" si="17"/>
        <v>1000</v>
      </c>
      <c r="P128" s="110">
        <f t="shared" si="14"/>
        <v>1000</v>
      </c>
    </row>
    <row r="129" spans="1:16">
      <c r="A129" s="42">
        <v>42338</v>
      </c>
      <c r="B129" s="103">
        <v>3566.41</v>
      </c>
      <c r="C129" s="44">
        <f t="shared" si="9"/>
        <v>9.1480668236145757E-3</v>
      </c>
      <c r="D129" s="177">
        <f>D128*(1+E129)*(1+参数!$B$6)</f>
        <v>18.316628650343176</v>
      </c>
      <c r="E129" s="44">
        <f>参数!$B$3*((1+C129)*((1/参数!$B$4-1)/12+1)-1)</f>
        <v>2.112038941770784E-2</v>
      </c>
      <c r="F129" s="179">
        <f>参数!$B$5/B129</f>
        <v>0.2803940096623776</v>
      </c>
      <c r="G129" s="179">
        <f>参数!$B$5/D129</f>
        <v>54.595199754801179</v>
      </c>
      <c r="H129" s="110">
        <f t="shared" si="15"/>
        <v>34.791109155164882</v>
      </c>
      <c r="I129" s="110">
        <f t="shared" si="16"/>
        <v>13802.280132616579</v>
      </c>
      <c r="J129" s="110">
        <f>J128+参数!B$5</f>
        <v>95000</v>
      </c>
      <c r="K129" s="103">
        <f t="shared" si="10"/>
        <v>124079.35960207158</v>
      </c>
      <c r="L129" s="103">
        <f t="shared" si="11"/>
        <v>252811.23971714725</v>
      </c>
      <c r="M129" s="44">
        <f t="shared" si="12"/>
        <v>0.30609852212706934</v>
      </c>
      <c r="N129" s="44">
        <f t="shared" si="13"/>
        <v>1.6611709443910239</v>
      </c>
      <c r="O129" s="110">
        <f t="shared" si="17"/>
        <v>1000</v>
      </c>
      <c r="P129" s="110">
        <f t="shared" si="14"/>
        <v>1000</v>
      </c>
    </row>
    <row r="130" spans="1:16">
      <c r="A130" s="42">
        <v>42369</v>
      </c>
      <c r="B130" s="103">
        <v>3731</v>
      </c>
      <c r="C130" s="44">
        <f t="shared" si="9"/>
        <v>4.6150050050330682E-2</v>
      </c>
      <c r="D130" s="177">
        <f>D129*(1+E130)*(1+参数!$B$6)</f>
        <v>19.187792967818105</v>
      </c>
      <c r="E130" s="44">
        <f>参数!$B$3*((1+C130)*((1/参数!$B$4-1)/12+1)-1)</f>
        <v>4.7561389931798724E-2</v>
      </c>
      <c r="F130" s="179">
        <f>参数!$B$5/B130</f>
        <v>0.2680246582685607</v>
      </c>
      <c r="G130" s="179">
        <f>参数!$B$5/D130</f>
        <v>52.116468093918186</v>
      </c>
      <c r="H130" s="110">
        <f t="shared" si="15"/>
        <v>35.059133813433441</v>
      </c>
      <c r="I130" s="110">
        <f t="shared" si="16"/>
        <v>13854.396600710497</v>
      </c>
      <c r="J130" s="110">
        <f>J129+参数!B$5</f>
        <v>96000</v>
      </c>
      <c r="K130" s="103">
        <f t="shared" si="10"/>
        <v>130805.62825792017</v>
      </c>
      <c r="L130" s="103">
        <f t="shared" si="11"/>
        <v>265835.29366847593</v>
      </c>
      <c r="M130" s="44">
        <f t="shared" si="12"/>
        <v>0.36255862768666836</v>
      </c>
      <c r="N130" s="44">
        <f t="shared" si="13"/>
        <v>1.7691176423799577</v>
      </c>
      <c r="O130" s="110">
        <f t="shared" si="17"/>
        <v>1000</v>
      </c>
      <c r="P130" s="110">
        <f t="shared" si="14"/>
        <v>1000</v>
      </c>
    </row>
    <row r="131" spans="1:16">
      <c r="A131" s="42">
        <v>42398</v>
      </c>
      <c r="B131" s="103">
        <v>2946.09</v>
      </c>
      <c r="C131" s="44">
        <f t="shared" si="9"/>
        <v>-0.21037523452157592</v>
      </c>
      <c r="D131" s="177">
        <f>D130*(1+E131)*(1+参数!$B$6)</f>
        <v>16.583101821878433</v>
      </c>
      <c r="E131" s="44">
        <f>参数!$B$3*((1+C131)*((1/参数!$B$4-1)/12+1)-1)</f>
        <v>-0.13574730300187612</v>
      </c>
      <c r="F131" s="179">
        <f>参数!$B$5/B131</f>
        <v>0.33943294332488144</v>
      </c>
      <c r="G131" s="179">
        <f>参数!$B$5/D131</f>
        <v>60.302349388018534</v>
      </c>
      <c r="H131" s="110">
        <f t="shared" si="15"/>
        <v>35.398566756758321</v>
      </c>
      <c r="I131" s="110">
        <f t="shared" si="16"/>
        <v>13914.698950098516</v>
      </c>
      <c r="J131" s="110">
        <f>J130+参数!B$5</f>
        <v>97000</v>
      </c>
      <c r="K131" s="103">
        <f t="shared" si="10"/>
        <v>104287.36353641812</v>
      </c>
      <c r="L131" s="103">
        <f t="shared" si="11"/>
        <v>230748.86951026862</v>
      </c>
      <c r="M131" s="44">
        <f t="shared" si="12"/>
        <v>7.5127459138331076E-2</v>
      </c>
      <c r="N131" s="44">
        <f t="shared" si="13"/>
        <v>1.3788543248481302</v>
      </c>
      <c r="O131" s="110">
        <f t="shared" si="17"/>
        <v>1000</v>
      </c>
      <c r="P131" s="110">
        <f t="shared" si="14"/>
        <v>1000</v>
      </c>
    </row>
    <row r="132" spans="1:16">
      <c r="A132" s="42">
        <v>42429</v>
      </c>
      <c r="B132" s="103">
        <v>2877.47</v>
      </c>
      <c r="C132" s="44">
        <f t="shared" ref="C132:C136" si="18">B132/B131-1</f>
        <v>-2.3291888570953434E-2</v>
      </c>
      <c r="D132" s="177">
        <f>D131*(1+E132)*(1+参数!$B$6)</f>
        <v>16.548929653426626</v>
      </c>
      <c r="E132" s="44">
        <f>参数!$B$3*((1+C132)*((1/参数!$B$4-1)/12+1)-1)</f>
        <v>-2.0606620413271769E-3</v>
      </c>
      <c r="F132" s="179">
        <f>参数!$B$5/B132</f>
        <v>0.34752751549103905</v>
      </c>
      <c r="G132" s="179">
        <f>参数!$B$5/D132</f>
        <v>60.426868742712898</v>
      </c>
      <c r="H132" s="110">
        <f t="shared" si="15"/>
        <v>35.746094272249358</v>
      </c>
      <c r="I132" s="110">
        <f t="shared" si="16"/>
        <v>13975.125818841228</v>
      </c>
      <c r="J132" s="110">
        <f>J131+参数!B$5</f>
        <v>98000</v>
      </c>
      <c r="K132" s="103">
        <f t="shared" si="10"/>
        <v>102858.31388556935</v>
      </c>
      <c r="L132" s="103">
        <f t="shared" si="11"/>
        <v>231273.37407378966</v>
      </c>
      <c r="M132" s="44">
        <f t="shared" si="12"/>
        <v>4.9574631485401532E-2</v>
      </c>
      <c r="N132" s="44">
        <f t="shared" si="13"/>
        <v>1.3599323885080579</v>
      </c>
      <c r="O132" s="110">
        <f t="shared" si="17"/>
        <v>1000</v>
      </c>
      <c r="P132" s="110">
        <f t="shared" si="14"/>
        <v>1000</v>
      </c>
    </row>
    <row r="133" spans="1:16">
      <c r="A133" s="42">
        <v>42460</v>
      </c>
      <c r="B133" s="103">
        <v>3218.09</v>
      </c>
      <c r="C133" s="44">
        <f t="shared" si="18"/>
        <v>0.11837482232655794</v>
      </c>
      <c r="D133" s="177">
        <f>D132*(1+E133)*(1+参数!$B$6)</f>
        <v>18.190120244923982</v>
      </c>
      <c r="E133" s="44">
        <f>参数!$B$3*((1+C133)*((1/参数!$B$4-1)/12+1)-1)</f>
        <v>9.9172008454186139E-2</v>
      </c>
      <c r="F133" s="179">
        <f>参数!$B$5/B133</f>
        <v>0.31074332911758218</v>
      </c>
      <c r="G133" s="179">
        <f>参数!$B$5/D133</f>
        <v>54.974897721143627</v>
      </c>
      <c r="H133" s="110">
        <f t="shared" si="15"/>
        <v>36.056837601366944</v>
      </c>
      <c r="I133" s="110">
        <f t="shared" si="16"/>
        <v>14030.100716562372</v>
      </c>
      <c r="J133" s="110">
        <f>J132+参数!B$5</f>
        <v>99000</v>
      </c>
      <c r="K133" s="103">
        <f t="shared" si="10"/>
        <v>116034.14851658295</v>
      </c>
      <c r="L133" s="103">
        <f t="shared" si="11"/>
        <v>255209.21908266368</v>
      </c>
      <c r="M133" s="44">
        <f t="shared" si="12"/>
        <v>0.17206210622811069</v>
      </c>
      <c r="N133" s="44">
        <f t="shared" si="13"/>
        <v>1.5778708998248856</v>
      </c>
      <c r="O133" s="110">
        <f t="shared" si="17"/>
        <v>1000</v>
      </c>
      <c r="P133" s="110">
        <f t="shared" si="14"/>
        <v>1000</v>
      </c>
    </row>
    <row r="134" spans="1:16">
      <c r="A134" s="42">
        <v>42489</v>
      </c>
      <c r="B134" s="103">
        <v>3156.75</v>
      </c>
      <c r="C134" s="44">
        <f t="shared" si="18"/>
        <v>-1.9060995808072523E-2</v>
      </c>
      <c r="D134" s="177">
        <f>D133*(1+E134)*(1+参数!$B$6)</f>
        <v>18.207631208146342</v>
      </c>
      <c r="E134" s="44">
        <f>参数!$B$3*((1+C134)*((1/参数!$B$4-1)/12+1)-1)</f>
        <v>9.6266341214807922E-4</v>
      </c>
      <c r="F134" s="179">
        <f>参数!$B$5/B134</f>
        <v>0.31678149996040234</v>
      </c>
      <c r="G134" s="179">
        <f>参数!$B$5/D134</f>
        <v>54.922026295907528</v>
      </c>
      <c r="H134" s="110">
        <f t="shared" si="15"/>
        <v>36.373619101327343</v>
      </c>
      <c r="I134" s="110">
        <f t="shared" si="16"/>
        <v>14085.02274285828</v>
      </c>
      <c r="J134" s="110">
        <f>J133+参数!B$5</f>
        <v>100000</v>
      </c>
      <c r="K134" s="103">
        <f t="shared" si="10"/>
        <v>114822.42209811509</v>
      </c>
      <c r="L134" s="103">
        <f t="shared" si="11"/>
        <v>256454.8996603174</v>
      </c>
      <c r="M134" s="44">
        <f t="shared" si="12"/>
        <v>0.14822422098115084</v>
      </c>
      <c r="N134" s="44">
        <f t="shared" si="13"/>
        <v>1.564548996603174</v>
      </c>
      <c r="O134" s="110">
        <f t="shared" si="17"/>
        <v>1000</v>
      </c>
      <c r="P134" s="110">
        <f t="shared" si="14"/>
        <v>1000</v>
      </c>
    </row>
    <row r="135" spans="1:16">
      <c r="A135" s="42">
        <v>42521</v>
      </c>
      <c r="B135" s="103">
        <v>3169.56</v>
      </c>
      <c r="C135" s="44">
        <f t="shared" si="18"/>
        <v>4.0579710144927894E-3</v>
      </c>
      <c r="D135" s="177">
        <f>D134*(1+E135)*(1+参数!$B$6)</f>
        <v>18.525956895790213</v>
      </c>
      <c r="E135" s="44">
        <f>参数!$B$3*((1+C135)*((1/参数!$B$4-1)/12+1)-1)</f>
        <v>1.748309178743954E-2</v>
      </c>
      <c r="F135" s="179">
        <f>参数!$B$5/B135</f>
        <v>0.31550120521460395</v>
      </c>
      <c r="G135" s="179">
        <f>参数!$B$5/D135</f>
        <v>53.978318400775144</v>
      </c>
      <c r="H135" s="110">
        <f t="shared" si="15"/>
        <v>36.689120306541945</v>
      </c>
      <c r="I135" s="110">
        <f t="shared" si="16"/>
        <v>14139.001061259056</v>
      </c>
      <c r="J135" s="110">
        <f>J134+参数!B$5</f>
        <v>101000</v>
      </c>
      <c r="K135" s="103">
        <f t="shared" si="10"/>
        <v>116288.36815880309</v>
      </c>
      <c r="L135" s="103">
        <f t="shared" si="11"/>
        <v>261938.52421041735</v>
      </c>
      <c r="M135" s="44">
        <f t="shared" si="12"/>
        <v>0.15136998177032757</v>
      </c>
      <c r="N135" s="44">
        <f t="shared" si="13"/>
        <v>1.5934507347566074</v>
      </c>
      <c r="O135" s="110">
        <f t="shared" si="17"/>
        <v>1000</v>
      </c>
      <c r="P135" s="110">
        <f t="shared" si="14"/>
        <v>1000</v>
      </c>
    </row>
    <row r="136" spans="1:16">
      <c r="A136" s="42">
        <v>42527</v>
      </c>
      <c r="B136" s="103">
        <v>3178.79</v>
      </c>
      <c r="C136" s="44">
        <f t="shared" si="18"/>
        <v>2.9120761241308024E-3</v>
      </c>
      <c r="D136" s="177">
        <f>D135*(1+E136)*(1+参数!$B$6)</f>
        <v>18.834678154450167</v>
      </c>
      <c r="E136" s="44">
        <f>参数!$B$3*((1+C136)*((1/参数!$B$4-1)/12+1)-1)</f>
        <v>1.6664254397035116E-2</v>
      </c>
      <c r="F136" s="179">
        <f>参数!$B$5/B136</f>
        <v>0.31458510942843032</v>
      </c>
      <c r="G136" s="179">
        <f>参数!$B$5/D136</f>
        <v>53.093553911550373</v>
      </c>
      <c r="H136" s="110">
        <f t="shared" si="15"/>
        <v>37.003705415970373</v>
      </c>
      <c r="I136" s="110">
        <f t="shared" si="16"/>
        <v>14192.094615170607</v>
      </c>
      <c r="J136" s="110">
        <f>J135</f>
        <v>101000</v>
      </c>
      <c r="K136" s="103">
        <f t="shared" si="10"/>
        <v>117627.00873923246</v>
      </c>
      <c r="L136" s="103">
        <f t="shared" si="11"/>
        <v>267303.53441424365</v>
      </c>
      <c r="M136" s="44">
        <f t="shared" si="12"/>
        <v>0.16462384890329163</v>
      </c>
      <c r="N136" s="44">
        <f t="shared" si="13"/>
        <v>1.6465696476657787</v>
      </c>
      <c r="O136" s="103">
        <f>-K136</f>
        <v>-117627.00873923246</v>
      </c>
      <c r="P136" s="103">
        <f>-L136</f>
        <v>-267303.53441424365</v>
      </c>
    </row>
    <row r="137" spans="1:16">
      <c r="C137" s="44"/>
      <c r="D137" s="177"/>
      <c r="E137" s="44"/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3"/>
  <sheetViews>
    <sheetView topLeftCell="H1" workbookViewId="0">
      <selection activeCell="M2" sqref="M2:U7"/>
    </sheetView>
  </sheetViews>
  <sheetFormatPr defaultRowHeight="13.5"/>
  <cols>
    <col min="1" max="5" width="9" style="24"/>
    <col min="6" max="6" width="11.375" style="24" customWidth="1"/>
    <col min="7" max="7" width="11.375" style="103" customWidth="1"/>
    <col min="8" max="8" width="12" style="103" customWidth="1"/>
    <col min="9" max="11" width="12" style="24" customWidth="1"/>
    <col min="12" max="12" width="11.375" style="24" customWidth="1"/>
    <col min="13" max="21" width="9.5" style="44" customWidth="1"/>
    <col min="22" max="16384" width="9" style="24"/>
  </cols>
  <sheetData>
    <row r="2" spans="1:21">
      <c r="A2" s="43" t="s">
        <v>105</v>
      </c>
      <c r="B2" s="44">
        <v>1E-4</v>
      </c>
      <c r="F2" s="42">
        <v>39444</v>
      </c>
      <c r="G2" s="103">
        <f>VLOOKUP(F2,定投!A:B,2,FALSE)</f>
        <v>5338.27</v>
      </c>
      <c r="H2" s="185" t="s">
        <v>126</v>
      </c>
      <c r="I2" s="186" t="s">
        <v>111</v>
      </c>
      <c r="J2" s="186" t="s">
        <v>123</v>
      </c>
      <c r="K2" s="186" t="s">
        <v>124</v>
      </c>
      <c r="M2" s="187" t="s">
        <v>127</v>
      </c>
      <c r="N2" s="187">
        <v>1</v>
      </c>
      <c r="O2" s="187">
        <v>0.9</v>
      </c>
      <c r="P2" s="187">
        <v>0.8</v>
      </c>
      <c r="Q2" s="187">
        <v>0.7</v>
      </c>
      <c r="R2" s="187">
        <v>0.6</v>
      </c>
      <c r="S2" s="187">
        <v>0.5</v>
      </c>
      <c r="T2" s="187">
        <v>0.4</v>
      </c>
      <c r="U2" s="187">
        <v>0.3</v>
      </c>
    </row>
    <row r="3" spans="1:21">
      <c r="A3" s="43" t="s">
        <v>106</v>
      </c>
      <c r="B3" s="176">
        <v>0.7</v>
      </c>
      <c r="F3" s="42">
        <v>39813</v>
      </c>
      <c r="G3" s="103">
        <f>VLOOKUP(F3,定投!A:B,2,FALSE)</f>
        <v>1817.72</v>
      </c>
      <c r="H3" s="78" t="str">
        <f>YEAR(F3)&amp;"年"</f>
        <v>2008年</v>
      </c>
      <c r="I3" s="187">
        <f>G3/G2-1</f>
        <v>-0.65949268208614398</v>
      </c>
      <c r="J3" s="187">
        <f>VLOOKUP(F3,定投!A:M,13,FALSE)</f>
        <v>-0.31837814631806216</v>
      </c>
      <c r="K3" s="187">
        <f>VLOOKUP(F3,定投!A:N,14,FALSE)</f>
        <v>-0.18261979320416477</v>
      </c>
      <c r="M3" s="187">
        <v>1</v>
      </c>
      <c r="N3" s="187">
        <v>3.6137321591377267E-2</v>
      </c>
      <c r="O3" s="187">
        <v>3.6232557892799389E-2</v>
      </c>
      <c r="P3" s="187">
        <v>3.555080592632294E-2</v>
      </c>
      <c r="Q3" s="187">
        <v>3.4093186259269728E-2</v>
      </c>
      <c r="R3" s="187">
        <v>3.1861153244972226E-2</v>
      </c>
      <c r="S3" s="187">
        <v>2.8856572508811955E-2</v>
      </c>
      <c r="T3" s="187">
        <v>2.5081822276115422E-2</v>
      </c>
      <c r="U3" s="187">
        <v>2.0539882779121405E-2</v>
      </c>
    </row>
    <row r="4" spans="1:21">
      <c r="A4" s="43" t="s">
        <v>107</v>
      </c>
      <c r="B4" s="176">
        <v>0.8</v>
      </c>
      <c r="F4" s="42">
        <v>40178</v>
      </c>
      <c r="G4" s="103">
        <f>VLOOKUP(F4,定投!A:B,2,FALSE)</f>
        <v>3575.68</v>
      </c>
      <c r="H4" s="78" t="str">
        <f t="shared" ref="H4:H11" si="0">YEAR(F4)&amp;"年"</f>
        <v>2009年</v>
      </c>
      <c r="I4" s="187">
        <f t="shared" ref="I4:I11" si="1">G4/G3-1</f>
        <v>0.96712364940694928</v>
      </c>
      <c r="J4" s="187">
        <f>VLOOKUP(F4,定投!A:M,13,FALSE)</f>
        <v>0.30219296461211398</v>
      </c>
      <c r="K4" s="187">
        <f>VLOOKUP(F4,定投!A:N,14,FALSE)</f>
        <v>0.44528487154785967</v>
      </c>
      <c r="M4" s="187">
        <v>0.9</v>
      </c>
      <c r="N4" s="187">
        <v>0.15317994952201844</v>
      </c>
      <c r="O4" s="187">
        <v>0.1414359509944916</v>
      </c>
      <c r="P4" s="187">
        <v>0.12888557314872737</v>
      </c>
      <c r="Q4" s="187">
        <v>0.11555234789848329</v>
      </c>
      <c r="R4" s="187">
        <v>0.10146002173423768</v>
      </c>
      <c r="S4" s="187">
        <v>8.6632689833641058E-2</v>
      </c>
      <c r="T4" s="187">
        <v>7.1094837784767176E-2</v>
      </c>
      <c r="U4" s="187">
        <v>5.4871526360511777E-2</v>
      </c>
    </row>
    <row r="5" spans="1:21">
      <c r="A5" s="43" t="s">
        <v>109</v>
      </c>
      <c r="B5" s="24">
        <v>1000</v>
      </c>
      <c r="F5" s="42">
        <v>40543</v>
      </c>
      <c r="G5" s="103">
        <f>VLOOKUP(F5,定投!A:B,2,FALSE)</f>
        <v>3128.26</v>
      </c>
      <c r="H5" s="78" t="str">
        <f t="shared" si="0"/>
        <v>2010年</v>
      </c>
      <c r="I5" s="187">
        <f t="shared" si="1"/>
        <v>-0.12512864685877922</v>
      </c>
      <c r="J5" s="187">
        <f>VLOOKUP(F5,定投!A:M,13,FALSE)</f>
        <v>0.10364824507013215</v>
      </c>
      <c r="K5" s="187">
        <f>VLOOKUP(F5,定投!A:N,14,FALSE)</f>
        <v>0.42217252536825178</v>
      </c>
      <c r="M5" s="187">
        <v>0.8</v>
      </c>
      <c r="N5" s="187">
        <v>0.31759805083274839</v>
      </c>
      <c r="O5" s="187">
        <v>0.2874902427196504</v>
      </c>
      <c r="P5" s="187">
        <v>0.25694743990898139</v>
      </c>
      <c r="Q5" s="187">
        <v>0.2260169804096222</v>
      </c>
      <c r="R5" s="187">
        <v>0.19474443793296811</v>
      </c>
      <c r="S5" s="187">
        <v>0.16317387223243721</v>
      </c>
      <c r="T5" s="187">
        <v>0.13134825825691221</v>
      </c>
      <c r="U5" s="187">
        <v>9.9310034513473533E-2</v>
      </c>
    </row>
    <row r="6" spans="1:21">
      <c r="A6" s="43" t="s">
        <v>131</v>
      </c>
      <c r="B6" s="176">
        <v>0</v>
      </c>
      <c r="F6" s="42">
        <v>40907</v>
      </c>
      <c r="G6" s="103">
        <f>VLOOKUP(F6,定投!A:B,2,FALSE)</f>
        <v>2345.7399999999998</v>
      </c>
      <c r="H6" s="78" t="str">
        <f t="shared" si="0"/>
        <v>2011年</v>
      </c>
      <c r="I6" s="187">
        <f t="shared" si="1"/>
        <v>-0.2501454482683666</v>
      </c>
      <c r="J6" s="187">
        <f>VLOOKUP(F6,定投!A:M,13,FALSE)</f>
        <v>-0.17465799687460248</v>
      </c>
      <c r="K6" s="187">
        <f>VLOOKUP(F6,定投!A:N,14,FALSE)</f>
        <v>0.27431024013842786</v>
      </c>
      <c r="M6" s="187">
        <v>0.7</v>
      </c>
      <c r="N6" s="187">
        <v>0.56273781657218924</v>
      </c>
      <c r="O6" s="187">
        <v>0.50204103589057913</v>
      </c>
      <c r="P6" s="187">
        <v>0.44229030013084414</v>
      </c>
      <c r="Q6" s="187">
        <v>0.38353003859519963</v>
      </c>
      <c r="R6" s="187">
        <v>0.32579697966575627</v>
      </c>
      <c r="S6" s="187">
        <v>0.26912084221839916</v>
      </c>
      <c r="T6" s="187">
        <v>0.15903088450431824</v>
      </c>
      <c r="U6" s="187">
        <v>0.15903088450431824</v>
      </c>
    </row>
    <row r="7" spans="1:21">
      <c r="F7" s="42">
        <v>41274</v>
      </c>
      <c r="G7" s="103">
        <f>VLOOKUP(F7,定投!A:B,2,FALSE)</f>
        <v>2522.9499999999998</v>
      </c>
      <c r="H7" s="78" t="str">
        <f t="shared" si="0"/>
        <v>2012年</v>
      </c>
      <c r="I7" s="187">
        <f t="shared" si="1"/>
        <v>7.5545456870752981E-2</v>
      </c>
      <c r="J7" s="187">
        <f>VLOOKUP(F7,定投!A:M,13,FALSE)</f>
        <v>-8.022080115728536E-2</v>
      </c>
      <c r="K7" s="187">
        <f>VLOOKUP(F7,定投!A:N,14,FALSE)</f>
        <v>0.5089996263812786</v>
      </c>
      <c r="M7" s="199" t="s">
        <v>128</v>
      </c>
      <c r="N7" s="200"/>
      <c r="O7" s="200"/>
      <c r="P7" s="200"/>
      <c r="Q7" s="200"/>
      <c r="R7" s="200"/>
      <c r="S7" s="200"/>
      <c r="T7" s="200"/>
      <c r="U7" s="201"/>
    </row>
    <row r="8" spans="1:21">
      <c r="F8" s="42">
        <v>41639</v>
      </c>
      <c r="G8" s="103">
        <f>VLOOKUP(F8,定投!A:B,2,FALSE)</f>
        <v>2330.0300000000002</v>
      </c>
      <c r="H8" s="78" t="str">
        <f t="shared" si="0"/>
        <v>2013年</v>
      </c>
      <c r="I8" s="187">
        <f t="shared" si="1"/>
        <v>-7.6466041736855561E-2</v>
      </c>
      <c r="J8" s="187">
        <f>VLOOKUP(F8,定投!A:M,13,FALSE)</f>
        <v>-0.1316961928721937</v>
      </c>
      <c r="K8" s="187">
        <f>VLOOKUP(F8,定投!A:N,14,FALSE)</f>
        <v>0.59792286821270579</v>
      </c>
    </row>
    <row r="9" spans="1:21">
      <c r="F9" s="42">
        <v>42004</v>
      </c>
      <c r="G9" s="103">
        <f>VLOOKUP(F9,定投!A:B,2,FALSE)</f>
        <v>3533.71</v>
      </c>
      <c r="H9" s="78" t="str">
        <f t="shared" si="0"/>
        <v>2014年</v>
      </c>
      <c r="I9" s="187">
        <f t="shared" si="1"/>
        <v>0.51659420694154146</v>
      </c>
      <c r="J9" s="187">
        <f>VLOOKUP(F9,定投!A:M,13,FALSE)</f>
        <v>0.34188107691740277</v>
      </c>
      <c r="K9" s="187">
        <f>VLOOKUP(F9,定投!A:N,14,FALSE)</f>
        <v>1.4095988059458899</v>
      </c>
    </row>
    <row r="10" spans="1:21">
      <c r="F10" s="42">
        <v>42369</v>
      </c>
      <c r="G10" s="103">
        <f>VLOOKUP(F10,定投!A:B,2,FALSE)</f>
        <v>3731</v>
      </c>
      <c r="H10" s="78" t="str">
        <f t="shared" si="0"/>
        <v>2015年</v>
      </c>
      <c r="I10" s="187">
        <f t="shared" si="1"/>
        <v>5.5830840674531812E-2</v>
      </c>
      <c r="J10" s="187">
        <f>VLOOKUP(F10,定投!A:M,13,FALSE)</f>
        <v>0.36255862768666836</v>
      </c>
      <c r="K10" s="187">
        <f>VLOOKUP(F10,定投!A:N,14,FALSE)</f>
        <v>1.7691176423799577</v>
      </c>
    </row>
    <row r="11" spans="1:21">
      <c r="F11" s="42">
        <v>42527</v>
      </c>
      <c r="G11" s="103">
        <f>VLOOKUP(F11,定投!A:B,2,FALSE)</f>
        <v>3178.79</v>
      </c>
      <c r="H11" s="78" t="str">
        <f t="shared" si="0"/>
        <v>2016年</v>
      </c>
      <c r="I11" s="187">
        <f t="shared" si="1"/>
        <v>-0.14800589654248186</v>
      </c>
      <c r="J11" s="187">
        <f>VLOOKUP(F11,定投!A:M,13,FALSE)</f>
        <v>0.16462384890329163</v>
      </c>
      <c r="K11" s="187">
        <f>VLOOKUP(F11,定投!A:N,14,FALSE)</f>
        <v>1.6465696476657787</v>
      </c>
    </row>
    <row r="12" spans="1:21">
      <c r="G12" s="178"/>
      <c r="H12" s="185" t="s">
        <v>125</v>
      </c>
      <c r="I12" s="187">
        <f>(1+G11/G2-1)^(1/((F11-F2)/365.25))-1</f>
        <v>-5.9568195699126525E-2</v>
      </c>
      <c r="J12" s="187">
        <f>XIRR(定投!O35:O136,定投!$A35:$A136)</f>
        <v>3.6137321591377267E-2</v>
      </c>
      <c r="K12" s="187">
        <f>XIRR(定投!P35:P136,定投!$A35:$A136)</f>
        <v>0.2260169804096222</v>
      </c>
    </row>
    <row r="13" spans="1:21">
      <c r="G13" s="178"/>
      <c r="H13" s="196" t="s">
        <v>129</v>
      </c>
      <c r="I13" s="197"/>
      <c r="J13" s="197"/>
      <c r="K13" s="198"/>
    </row>
  </sheetData>
  <mergeCells count="2">
    <mergeCell ref="H13:K13"/>
    <mergeCell ref="M7:U7"/>
  </mergeCells>
  <phoneticPr fontId="1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F15" sqref="F15"/>
    </sheetView>
  </sheetViews>
  <sheetFormatPr defaultRowHeight="13.5"/>
  <cols>
    <col min="2" max="2" width="9" style="44"/>
    <col min="4" max="4" width="12.25" customWidth="1"/>
  </cols>
  <sheetData>
    <row r="1" spans="1:8">
      <c r="A1" s="6" t="s">
        <v>126</v>
      </c>
      <c r="B1" s="188" t="s">
        <v>103</v>
      </c>
    </row>
    <row r="2" spans="1:8">
      <c r="A2" s="6" t="s">
        <v>92</v>
      </c>
      <c r="B2" s="187">
        <v>0.254</v>
      </c>
      <c r="D2" s="42">
        <v>39444</v>
      </c>
      <c r="E2" s="103">
        <v>5338.27</v>
      </c>
      <c r="F2" s="103">
        <f>1/(1+B3)*E2</f>
        <v>3873.9259796806969</v>
      </c>
      <c r="G2" s="103"/>
    </row>
    <row r="3" spans="1:8">
      <c r="A3" s="6" t="s">
        <v>93</v>
      </c>
      <c r="B3" s="187">
        <v>0.378</v>
      </c>
      <c r="D3" s="42">
        <v>39813</v>
      </c>
      <c r="E3" s="103">
        <v>1817.72</v>
      </c>
      <c r="F3" s="103">
        <f t="shared" ref="F3:F11" si="0">1/(1+B4)*E3</f>
        <v>1514.7666666666667</v>
      </c>
      <c r="G3" s="44">
        <f>E3/E2-1</f>
        <v>-0.65949268208614398</v>
      </c>
      <c r="H3" s="44">
        <f>E3/F2-1</f>
        <v>-0.53078091591470644</v>
      </c>
    </row>
    <row r="4" spans="1:8">
      <c r="A4" s="6" t="s">
        <v>94</v>
      </c>
      <c r="B4" s="187">
        <v>0.2</v>
      </c>
      <c r="D4" s="42">
        <v>40178</v>
      </c>
      <c r="E4" s="103">
        <v>3575.68</v>
      </c>
      <c r="F4" s="103">
        <f t="shared" si="0"/>
        <v>2769.697908597986</v>
      </c>
      <c r="G4" s="44">
        <f t="shared" ref="G4:G11" si="1">E4/E3-1</f>
        <v>0.96712364940694928</v>
      </c>
      <c r="H4" s="44">
        <f t="shared" ref="H4:H11" si="2">E4/F3-1</f>
        <v>1.360548379288339</v>
      </c>
    </row>
    <row r="5" spans="1:8">
      <c r="A5" s="6" t="s">
        <v>95</v>
      </c>
      <c r="B5" s="187">
        <v>0.29099999999999998</v>
      </c>
      <c r="D5" s="42">
        <v>40543</v>
      </c>
      <c r="E5" s="103">
        <v>3128.26</v>
      </c>
      <c r="F5" s="103">
        <f t="shared" si="0"/>
        <v>2613.4168755221385</v>
      </c>
      <c r="G5" s="44">
        <f t="shared" si="1"/>
        <v>-0.12512864685877922</v>
      </c>
      <c r="H5" s="44">
        <f t="shared" si="2"/>
        <v>0.12945891690531597</v>
      </c>
    </row>
    <row r="6" spans="1:8">
      <c r="A6" s="6" t="s">
        <v>96</v>
      </c>
      <c r="B6" s="187">
        <v>0.19700000000000001</v>
      </c>
      <c r="D6" s="42">
        <v>40907</v>
      </c>
      <c r="E6" s="103">
        <v>2345.7399999999998</v>
      </c>
      <c r="F6" s="103">
        <f t="shared" si="0"/>
        <v>2074.0406719717062</v>
      </c>
      <c r="G6" s="44">
        <f t="shared" si="1"/>
        <v>-0.2501454482683666</v>
      </c>
      <c r="H6" s="44">
        <f t="shared" si="2"/>
        <v>-0.10242410157723469</v>
      </c>
    </row>
    <row r="7" spans="1:8">
      <c r="A7" s="6" t="s">
        <v>97</v>
      </c>
      <c r="B7" s="187">
        <v>0.13100000000000001</v>
      </c>
      <c r="D7" s="42">
        <v>41274</v>
      </c>
      <c r="E7" s="103">
        <v>2522.9499999999998</v>
      </c>
      <c r="F7" s="103">
        <f t="shared" si="0"/>
        <v>2407.3950381679388</v>
      </c>
      <c r="G7" s="44">
        <f t="shared" si="1"/>
        <v>7.5545456870752981E-2</v>
      </c>
      <c r="H7" s="44">
        <f t="shared" si="2"/>
        <v>0.21644191172082161</v>
      </c>
    </row>
    <row r="8" spans="1:8">
      <c r="A8" s="6" t="s">
        <v>98</v>
      </c>
      <c r="B8" s="187">
        <v>4.8000000000000001E-2</v>
      </c>
      <c r="D8" s="42">
        <v>41639</v>
      </c>
      <c r="E8" s="103">
        <v>2330.0300000000002</v>
      </c>
      <c r="F8" s="103">
        <f t="shared" si="0"/>
        <v>1964.6121416526141</v>
      </c>
      <c r="G8" s="44">
        <f t="shared" si="1"/>
        <v>-7.6466041736855561E-2</v>
      </c>
      <c r="H8" s="44">
        <f t="shared" si="2"/>
        <v>-3.2136411740224635E-2</v>
      </c>
    </row>
    <row r="9" spans="1:8">
      <c r="A9" s="6" t="s">
        <v>99</v>
      </c>
      <c r="B9" s="187">
        <v>0.186</v>
      </c>
      <c r="D9" s="42">
        <v>42004</v>
      </c>
      <c r="E9" s="103">
        <v>3533.71</v>
      </c>
      <c r="F9" s="103">
        <f t="shared" si="0"/>
        <v>2884.6612244897956</v>
      </c>
      <c r="G9" s="44">
        <f t="shared" si="1"/>
        <v>0.51659420694154146</v>
      </c>
      <c r="H9" s="44">
        <f t="shared" si="2"/>
        <v>0.7986807294326681</v>
      </c>
    </row>
    <row r="10" spans="1:8">
      <c r="A10" s="6" t="s">
        <v>100</v>
      </c>
      <c r="B10" s="187">
        <v>0.22500000000000001</v>
      </c>
      <c r="D10" s="42">
        <v>42369</v>
      </c>
      <c r="E10" s="103">
        <v>3731</v>
      </c>
      <c r="F10" s="103">
        <f t="shared" si="0"/>
        <v>2885.5375096674402</v>
      </c>
      <c r="G10" s="44">
        <f t="shared" si="1"/>
        <v>5.5830840674531812E-2</v>
      </c>
      <c r="H10" s="44">
        <f t="shared" si="2"/>
        <v>0.29339277982630163</v>
      </c>
    </row>
    <row r="11" spans="1:8">
      <c r="A11" s="6" t="s">
        <v>101</v>
      </c>
      <c r="B11" s="187">
        <v>0.29299999999999998</v>
      </c>
      <c r="D11" s="42">
        <v>42527</v>
      </c>
      <c r="E11" s="103">
        <v>3178.79</v>
      </c>
      <c r="F11" s="103">
        <f t="shared" si="0"/>
        <v>2604.925018438089</v>
      </c>
      <c r="G11" s="44">
        <f t="shared" si="1"/>
        <v>-0.14800589654248186</v>
      </c>
      <c r="H11" s="44">
        <f t="shared" si="2"/>
        <v>0.10162837577057093</v>
      </c>
    </row>
    <row r="12" spans="1:8">
      <c r="A12" s="6" t="s">
        <v>102</v>
      </c>
      <c r="B12" s="187">
        <f>AVERAGE(B2:B11)</f>
        <v>0.22030000000000002</v>
      </c>
      <c r="G12" s="44">
        <f>AVERAGE(G3:G11)</f>
        <v>3.9539493155683142E-2</v>
      </c>
      <c r="H12" s="44">
        <f>AVERAGE(H3:H11)</f>
        <v>0.2483121848568724</v>
      </c>
    </row>
    <row r="13" spans="1:8">
      <c r="A13" s="202" t="s">
        <v>130</v>
      </c>
      <c r="B13" s="203"/>
    </row>
  </sheetData>
  <mergeCells count="1">
    <mergeCell ref="A13:B13"/>
  </mergeCells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I6"/>
    </sheetView>
  </sheetViews>
  <sheetFormatPr defaultColWidth="7.125" defaultRowHeight="13.5"/>
  <cols>
    <col min="1" max="1" width="7.125" style="42"/>
  </cols>
  <sheetData>
    <row r="1" spans="1:9">
      <c r="A1" s="189" t="s">
        <v>127</v>
      </c>
      <c r="B1" s="189">
        <v>1</v>
      </c>
      <c r="C1" s="189">
        <v>0.9</v>
      </c>
      <c r="D1" s="189">
        <v>0.8</v>
      </c>
      <c r="E1" s="189">
        <v>0.7</v>
      </c>
      <c r="F1" s="189">
        <v>0.6</v>
      </c>
      <c r="G1" s="189">
        <v>0.5</v>
      </c>
      <c r="H1" s="189">
        <v>0.4</v>
      </c>
      <c r="I1" s="189">
        <v>0.3</v>
      </c>
    </row>
    <row r="2" spans="1:9">
      <c r="A2" s="189">
        <v>1</v>
      </c>
      <c r="B2" s="189">
        <v>3.6137321591377267E-2</v>
      </c>
      <c r="C2" s="189">
        <v>3.6232557892799389E-2</v>
      </c>
      <c r="D2" s="189">
        <v>3.555080592632294E-2</v>
      </c>
      <c r="E2" s="189">
        <v>3.4093186259269728E-2</v>
      </c>
      <c r="F2" s="189">
        <v>3.1861153244972226E-2</v>
      </c>
      <c r="G2" s="189">
        <v>2.8856572508811955E-2</v>
      </c>
      <c r="H2" s="189">
        <v>2.5081822276115422E-2</v>
      </c>
      <c r="I2" s="189">
        <v>2.0539882779121405E-2</v>
      </c>
    </row>
    <row r="3" spans="1:9">
      <c r="A3" s="189">
        <v>0.9</v>
      </c>
      <c r="B3" s="189">
        <v>0.15317994952201844</v>
      </c>
      <c r="C3" s="189">
        <v>0.1414359509944916</v>
      </c>
      <c r="D3" s="189">
        <v>0.12888557314872737</v>
      </c>
      <c r="E3" s="189">
        <v>0.11555234789848329</v>
      </c>
      <c r="F3" s="189">
        <v>0.10146002173423768</v>
      </c>
      <c r="G3" s="189">
        <v>8.6632689833641058E-2</v>
      </c>
      <c r="H3" s="189">
        <v>7.1094837784767176E-2</v>
      </c>
      <c r="I3" s="189">
        <v>5.4871526360511777E-2</v>
      </c>
    </row>
    <row r="4" spans="1:9">
      <c r="A4" s="189">
        <v>0.8</v>
      </c>
      <c r="B4" s="189">
        <v>0.31759805083274839</v>
      </c>
      <c r="C4" s="189">
        <v>0.2874902427196504</v>
      </c>
      <c r="D4" s="189">
        <v>0.25694743990898139</v>
      </c>
      <c r="E4" s="189">
        <v>0.2260169804096222</v>
      </c>
      <c r="F4" s="189">
        <v>0.19474443793296811</v>
      </c>
      <c r="G4" s="189">
        <v>0.16317387223243721</v>
      </c>
      <c r="H4" s="189">
        <v>0.13134825825691221</v>
      </c>
      <c r="I4" s="189">
        <v>9.9310034513473533E-2</v>
      </c>
    </row>
    <row r="5" spans="1:9">
      <c r="A5" s="189">
        <v>0.7</v>
      </c>
      <c r="B5" s="189">
        <v>0.56273781657218924</v>
      </c>
      <c r="C5" s="189">
        <v>0.50204103589057913</v>
      </c>
      <c r="D5" s="189">
        <v>0.44229030013084414</v>
      </c>
      <c r="E5" s="189">
        <v>0.38353003859519963</v>
      </c>
      <c r="F5" s="189">
        <v>0.32579697966575627</v>
      </c>
      <c r="G5" s="189">
        <v>0.26912084221839916</v>
      </c>
      <c r="H5" s="189">
        <v>0.15903088450431824</v>
      </c>
      <c r="I5" s="189">
        <v>0.15903088450431824</v>
      </c>
    </row>
    <row r="6" spans="1:9">
      <c r="A6" s="204" t="s">
        <v>128</v>
      </c>
      <c r="B6" s="205"/>
      <c r="C6" s="205"/>
      <c r="D6" s="205"/>
      <c r="E6" s="205"/>
      <c r="F6" s="205"/>
      <c r="G6" s="205"/>
      <c r="H6" s="205"/>
      <c r="I6" s="206"/>
    </row>
  </sheetData>
  <mergeCells count="1">
    <mergeCell ref="A6:I6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计算</vt:lpstr>
      <vt:lpstr>赣锋锂业</vt:lpstr>
      <vt:lpstr>历史数据</vt:lpstr>
      <vt:lpstr>1</vt:lpstr>
      <vt:lpstr>2</vt:lpstr>
      <vt:lpstr>定投</vt:lpstr>
      <vt:lpstr>参数</vt:lpstr>
      <vt:lpstr>Sheet2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CJHD20</dc:creator>
  <cp:lastModifiedBy>Windows 用户</cp:lastModifiedBy>
  <dcterms:created xsi:type="dcterms:W3CDTF">2013-09-18T14:02:55Z</dcterms:created>
  <dcterms:modified xsi:type="dcterms:W3CDTF">2017-02-15T12:03:14Z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2052-9.1.0.4249</vt:lpwstr>
  </property>
</Properties>
</file>